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8555" windowHeight="9210" activeTab="1"/>
  </bookViews>
  <sheets>
    <sheet name="ерши" sheetId="1" r:id="rId1"/>
    <sheet name="зеленый берег" sheetId="2" r:id="rId2"/>
    <sheet name="Лист3" sheetId="3" r:id="rId3"/>
  </sheets>
  <definedNames/>
  <calcPr fullCalcOnLoad="1"/>
</workbook>
</file>

<file path=xl/sharedStrings.xml><?xml version="1.0" encoding="utf-8"?>
<sst xmlns="http://schemas.openxmlformats.org/spreadsheetml/2006/main" count="2685" uniqueCount="143">
  <si>
    <t>микрорайон</t>
  </si>
  <si>
    <t>Улица, дом</t>
  </si>
  <si>
    <t>Адрес/наименование услуги</t>
  </si>
  <si>
    <t>Исполнитель/подрядчик</t>
  </si>
  <si>
    <t>Сформировавшиеся обязательства по оплате понесенных расходов в связи с оказанием услуг по управлению МКД, руб.</t>
  </si>
  <si>
    <t>Сформировавшаяся задолженность перед поставщиками/ подрядчиками в связи с неоплатой жителями работ и услуг по содежанию и ремонту МКД,  руб.</t>
  </si>
  <si>
    <t>м-н Ершовский</t>
  </si>
  <si>
    <t>Багратиона, д. 50//1</t>
  </si>
  <si>
    <t>всего</t>
  </si>
  <si>
    <t>Обслуживание домофона</t>
  </si>
  <si>
    <t>ИП "Корель"</t>
  </si>
  <si>
    <t>содержание дома</t>
  </si>
  <si>
    <t>ооо ук "перспектива"</t>
  </si>
  <si>
    <t>в том числе</t>
  </si>
  <si>
    <t>Вывоз твердо-бытовых отходов</t>
  </si>
  <si>
    <t>ооо "петр и к"</t>
  </si>
  <si>
    <t>Аварийная служба</t>
  </si>
  <si>
    <t>ооо "сибмонтаж"</t>
  </si>
  <si>
    <t xml:space="preserve">Уборка лестничных клеток </t>
  </si>
  <si>
    <t xml:space="preserve">Уборка придомовой территории </t>
  </si>
  <si>
    <t>Обслуживание электросетей</t>
  </si>
  <si>
    <t>Дезинсексия и дератизация</t>
  </si>
  <si>
    <t>ооо "дезмастер"</t>
  </si>
  <si>
    <t>Расходы по управлению МКД</t>
  </si>
  <si>
    <t>Содержание инженерного оборудования и конструктивных элементов дома.</t>
  </si>
  <si>
    <t xml:space="preserve">текущий ремонт </t>
  </si>
  <si>
    <t>Установка домофонного оборудования</t>
  </si>
  <si>
    <t>ооо "ваш домофон"</t>
  </si>
  <si>
    <t>Багратиона, д. 50//2</t>
  </si>
  <si>
    <t>Багратиона, д. 50/3</t>
  </si>
  <si>
    <t>Обслуживание электромагнитного замка</t>
  </si>
  <si>
    <t>Плата за автоместо</t>
  </si>
  <si>
    <t>Багратиона, д. 50//4</t>
  </si>
  <si>
    <t>Багратиона, д. 50//5</t>
  </si>
  <si>
    <t>Багратиона, д. 50//6</t>
  </si>
  <si>
    <t>Багратиона, д. 50//7</t>
  </si>
  <si>
    <t xml:space="preserve">вывоз мусора ,уборка территории </t>
  </si>
  <si>
    <t>Обслуживание доводчика</t>
  </si>
  <si>
    <t>содержание бойлера</t>
  </si>
  <si>
    <t>28/1</t>
  </si>
  <si>
    <t>28/10</t>
  </si>
  <si>
    <t>28/11</t>
  </si>
  <si>
    <t>28/12</t>
  </si>
  <si>
    <t>28/13</t>
  </si>
  <si>
    <t>Обслуживание домофона, электромагнитного замка</t>
  </si>
  <si>
    <t>28/2</t>
  </si>
  <si>
    <t>28/3</t>
  </si>
  <si>
    <t>28/4</t>
  </si>
  <si>
    <t>28/5</t>
  </si>
  <si>
    <t>28/6</t>
  </si>
  <si>
    <t>28/7</t>
  </si>
  <si>
    <t>28/8</t>
  </si>
  <si>
    <t>28/9</t>
  </si>
  <si>
    <t>29</t>
  </si>
  <si>
    <t>31</t>
  </si>
  <si>
    <t>65а</t>
  </si>
  <si>
    <t>66</t>
  </si>
  <si>
    <t>89/1</t>
  </si>
  <si>
    <t>89/2</t>
  </si>
  <si>
    <t>89/3</t>
  </si>
  <si>
    <t>91а</t>
  </si>
  <si>
    <t>102</t>
  </si>
  <si>
    <t>128а</t>
  </si>
  <si>
    <t>130</t>
  </si>
  <si>
    <t>130а</t>
  </si>
  <si>
    <t>130 б</t>
  </si>
  <si>
    <t>132</t>
  </si>
  <si>
    <t>132 б</t>
  </si>
  <si>
    <t>Вознаграждение старшему по дому</t>
  </si>
  <si>
    <t xml:space="preserve">Установка металлической двери </t>
  </si>
  <si>
    <t>132 в</t>
  </si>
  <si>
    <t>132 г</t>
  </si>
  <si>
    <t>Бл-во придом.тер-рии и орг-ция площадок для склад.ТБО</t>
  </si>
  <si>
    <t xml:space="preserve">Установка  двери </t>
  </si>
  <si>
    <t>134</t>
  </si>
  <si>
    <t>136</t>
  </si>
  <si>
    <t>136 а</t>
  </si>
  <si>
    <t>138</t>
  </si>
  <si>
    <t>Обслуживание домофона, электромогнитного замка</t>
  </si>
  <si>
    <t>140</t>
  </si>
  <si>
    <t>142</t>
  </si>
  <si>
    <t>142 а</t>
  </si>
  <si>
    <t>142 б</t>
  </si>
  <si>
    <t>144</t>
  </si>
  <si>
    <t>146</t>
  </si>
  <si>
    <t>148</t>
  </si>
  <si>
    <t>150</t>
  </si>
  <si>
    <t>152</t>
  </si>
  <si>
    <t>158</t>
  </si>
  <si>
    <t>160</t>
  </si>
  <si>
    <t>162</t>
  </si>
  <si>
    <t>164</t>
  </si>
  <si>
    <t>166</t>
  </si>
  <si>
    <t>168</t>
  </si>
  <si>
    <t>170</t>
  </si>
  <si>
    <t>172</t>
  </si>
  <si>
    <t>174</t>
  </si>
  <si>
    <t>176</t>
  </si>
  <si>
    <t>178</t>
  </si>
  <si>
    <t>180</t>
  </si>
  <si>
    <t>182</t>
  </si>
  <si>
    <t>124</t>
  </si>
  <si>
    <t>126</t>
  </si>
  <si>
    <t>128</t>
  </si>
  <si>
    <t>154</t>
  </si>
  <si>
    <t>Населенный пункт</t>
  </si>
  <si>
    <t>иркутский район</t>
  </si>
  <si>
    <t>м-н Зеленый берег</t>
  </si>
  <si>
    <t xml:space="preserve">ул.Березовая, д. 5, </t>
  </si>
  <si>
    <t xml:space="preserve">ул.Березовая, д. 9, </t>
  </si>
  <si>
    <t xml:space="preserve">ул.Березовая, д. 11, </t>
  </si>
  <si>
    <t xml:space="preserve">ул.Зелёная, д. 3, </t>
  </si>
  <si>
    <t xml:space="preserve">ул.Зелёная, д. 4, </t>
  </si>
  <si>
    <t xml:space="preserve">ул.Зелёная, д. 5, </t>
  </si>
  <si>
    <t xml:space="preserve">ул.Зелёная, д. 8, </t>
  </si>
  <si>
    <t xml:space="preserve">ул.Зелёная, д. 10, </t>
  </si>
  <si>
    <t xml:space="preserve">ул.Зелёная, д. 11, </t>
  </si>
  <si>
    <t xml:space="preserve">ул.Зелёная, д. 12, </t>
  </si>
  <si>
    <t xml:space="preserve">ул.Зелёная, д. 14, </t>
  </si>
  <si>
    <t xml:space="preserve">ул.Зелёная, д. 17, </t>
  </si>
  <si>
    <t xml:space="preserve">ул.Зелёная, д. 19, </t>
  </si>
  <si>
    <t xml:space="preserve">ул.Кедровая, д. 4, </t>
  </si>
  <si>
    <t xml:space="preserve">ул.Сибирская, д. 2, </t>
  </si>
  <si>
    <t xml:space="preserve">ул.Сибирская, д. 6, </t>
  </si>
  <si>
    <t xml:space="preserve">ул.Сибирская, д. 8, </t>
  </si>
  <si>
    <t xml:space="preserve">ул.Сибирская, д. 10, </t>
  </si>
  <si>
    <t xml:space="preserve">ул.Сибирская, д. 14, </t>
  </si>
  <si>
    <t xml:space="preserve">ул.Сибирская, д. 16, </t>
  </si>
  <si>
    <t xml:space="preserve">ул.Снежная, д. 1, </t>
  </si>
  <si>
    <t xml:space="preserve">ул.Снежная, д. 3, </t>
  </si>
  <si>
    <t xml:space="preserve">ул.Снежная, д. 4, </t>
  </si>
  <si>
    <t xml:space="preserve">ул.Снежная, д. 5, </t>
  </si>
  <si>
    <t xml:space="preserve">ул.Снежная, д. 6, </t>
  </si>
  <si>
    <t xml:space="preserve">ул.Снежная, д. 6/а, </t>
  </si>
  <si>
    <t xml:space="preserve">ул.Снежная, д. 7, </t>
  </si>
  <si>
    <t>ип "корель"</t>
  </si>
  <si>
    <t xml:space="preserve">ул.Снежная, д. 8, </t>
  </si>
  <si>
    <t xml:space="preserve">ул.Снежная, д. 9, </t>
  </si>
  <si>
    <t xml:space="preserve">ул.Снежная, д. 12, </t>
  </si>
  <si>
    <t>Фактически израсходовано/ оплачено на покрытие понесенных расходов в связи с оказанием услуг по управлению МКД, руб.</t>
  </si>
  <si>
    <t>Сформировавшаяся задолженность перед поставщиками/ подрядчиками в связи с неоплатой жителями работ и услуг по содежанию и ремонту МКД, руб.</t>
  </si>
  <si>
    <t>Раздельные сведения о расходах содержанию  многоквартирных домов расположенных в микрорайоне Зеленый берег, рабочего поселка Маркова, Иркутского района за период с 01.01.2014 г. по 31.12.2014 г.</t>
  </si>
  <si>
    <t>Раздельные сведения о расходах содержанию многоквартирных домов расположенных в микрорайоне Ершовский, города Иркутска за период с 01.01.2014 г. по 31.12.2014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</si>
</sst>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s>
  <fonts count="9">
    <font>
      <sz val="10"/>
      <name val="Arial Cyr"/>
      <family val="0"/>
    </font>
    <font>
      <b/>
      <sz val="14"/>
      <name val="Times New Roman"/>
      <family val="1"/>
    </font>
    <font>
      <sz val="8"/>
      <name val="Arial"/>
      <family val="2"/>
    </font>
    <font>
      <sz val="8"/>
      <name val="Arial Cyr"/>
      <family val="0"/>
    </font>
    <font>
      <sz val="8"/>
      <color indexed="8"/>
      <name val="Arial"/>
      <family val="2"/>
    </font>
    <font>
      <b/>
      <sz val="8"/>
      <color indexed="8"/>
      <name val="Arial"/>
      <family val="2"/>
    </font>
    <font>
      <sz val="10"/>
      <color indexed="8"/>
      <name val="Times New Roman"/>
      <family val="1"/>
    </font>
    <font>
      <b/>
      <sz val="10"/>
      <name val="Arial Cyr"/>
      <family val="0"/>
    </font>
    <font>
      <b/>
      <sz val="12"/>
      <name val="Arial"/>
      <family val="2"/>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medium"/>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applyAlignment="1">
      <alignment/>
    </xf>
    <xf numFmtId="0" fontId="1" fillId="0" borderId="0" xfId="18" applyNumberFormat="1" applyFont="1" applyBorder="1" applyAlignment="1">
      <alignment vertical="top" wrapText="1"/>
      <protection/>
    </xf>
    <xf numFmtId="0" fontId="0" fillId="0" borderId="0" xfId="0" applyBorder="1" applyAlignment="1">
      <alignment/>
    </xf>
    <xf numFmtId="0" fontId="3" fillId="0" borderId="0" xfId="0" applyFont="1" applyBorder="1" applyAlignment="1">
      <alignment/>
    </xf>
    <xf numFmtId="49" fontId="3" fillId="0" borderId="0" xfId="0" applyNumberFormat="1" applyFont="1" applyBorder="1" applyAlignment="1">
      <alignment horizontal="center"/>
    </xf>
    <xf numFmtId="0" fontId="2" fillId="0" borderId="0" xfId="17" applyBorder="1">
      <alignment/>
      <protection/>
    </xf>
    <xf numFmtId="0" fontId="2" fillId="0" borderId="0" xfId="17" applyBorder="1" applyAlignment="1">
      <alignment horizontal="center"/>
      <protection/>
    </xf>
    <xf numFmtId="0" fontId="4" fillId="2" borderId="1" xfId="17" applyNumberFormat="1" applyFont="1" applyFill="1" applyBorder="1" applyAlignment="1">
      <alignment horizontal="left" vertical="top" wrapText="1"/>
      <protection/>
    </xf>
    <xf numFmtId="0" fontId="4" fillId="2" borderId="1" xfId="18" applyNumberFormat="1" applyFont="1" applyFill="1" applyBorder="1" applyAlignment="1">
      <alignment horizontal="center" vertical="top" wrapText="1"/>
      <protection/>
    </xf>
    <xf numFmtId="4" fontId="4" fillId="2" borderId="1" xfId="17" applyNumberFormat="1" applyFont="1" applyFill="1" applyBorder="1" applyAlignment="1">
      <alignment horizontal="center" vertical="top" wrapText="1"/>
      <protection/>
    </xf>
    <xf numFmtId="4" fontId="4" fillId="2" borderId="1" xfId="18" applyNumberFormat="1" applyFont="1" applyFill="1" applyBorder="1" applyAlignment="1">
      <alignment horizontal="center" vertical="top" wrapText="1"/>
      <protection/>
    </xf>
    <xf numFmtId="0" fontId="4" fillId="2" borderId="1" xfId="18" applyNumberFormat="1" applyFont="1" applyFill="1" applyBorder="1" applyAlignment="1">
      <alignment horizontal="left" vertical="top" wrapText="1"/>
      <protection/>
    </xf>
    <xf numFmtId="0" fontId="6" fillId="0" borderId="1" xfId="0" applyFont="1" applyBorder="1" applyAlignment="1">
      <alignment horizontal="right" wrapText="1"/>
    </xf>
    <xf numFmtId="0" fontId="4" fillId="2" borderId="2" xfId="17" applyNumberFormat="1" applyFont="1" applyFill="1" applyBorder="1" applyAlignment="1">
      <alignment horizontal="left" vertical="top" wrapText="1"/>
      <protection/>
    </xf>
    <xf numFmtId="0" fontId="4" fillId="2" borderId="2" xfId="18" applyNumberFormat="1" applyFont="1" applyFill="1" applyBorder="1" applyAlignment="1">
      <alignment horizontal="center" vertical="top" wrapText="1"/>
      <protection/>
    </xf>
    <xf numFmtId="4" fontId="4" fillId="2" borderId="2" xfId="17" applyNumberFormat="1" applyFont="1" applyFill="1" applyBorder="1" applyAlignment="1">
      <alignment horizontal="center" vertical="top" wrapText="1"/>
      <protection/>
    </xf>
    <xf numFmtId="0" fontId="4" fillId="2" borderId="2" xfId="17" applyNumberFormat="1" applyFont="1" applyFill="1" applyBorder="1" applyAlignment="1">
      <alignment horizontal="center" vertical="top" wrapText="1"/>
      <protection/>
    </xf>
    <xf numFmtId="0" fontId="4" fillId="2" borderId="2" xfId="18" applyNumberFormat="1" applyFont="1" applyFill="1" applyBorder="1" applyAlignment="1">
      <alignment horizontal="left" vertical="top" wrapText="1"/>
      <protection/>
    </xf>
    <xf numFmtId="2" fontId="4" fillId="2" borderId="1" xfId="17" applyNumberFormat="1" applyFont="1" applyFill="1" applyBorder="1" applyAlignment="1">
      <alignment horizontal="center" vertical="top" wrapText="1"/>
      <protection/>
    </xf>
    <xf numFmtId="0" fontId="4" fillId="2" borderId="1" xfId="17" applyNumberFormat="1" applyFont="1" applyFill="1" applyBorder="1" applyAlignment="1">
      <alignment horizontal="center" vertical="top" wrapText="1"/>
      <protection/>
    </xf>
    <xf numFmtId="0" fontId="3" fillId="0" borderId="3" xfId="0" applyFont="1" applyBorder="1" applyAlignment="1">
      <alignment/>
    </xf>
    <xf numFmtId="49" fontId="3" fillId="0" borderId="1" xfId="0" applyNumberFormat="1" applyFont="1" applyBorder="1" applyAlignment="1">
      <alignment horizontal="center"/>
    </xf>
    <xf numFmtId="4" fontId="4" fillId="2" borderId="2" xfId="18" applyNumberFormat="1" applyFont="1" applyFill="1" applyBorder="1" applyAlignment="1">
      <alignment horizontal="center" vertical="top" wrapText="1"/>
      <protection/>
    </xf>
    <xf numFmtId="0" fontId="0" fillId="0" borderId="1" xfId="0" applyBorder="1" applyAlignment="1">
      <alignment horizontal="center"/>
    </xf>
    <xf numFmtId="2" fontId="4" fillId="2" borderId="1" xfId="18" applyNumberFormat="1" applyFont="1" applyFill="1" applyBorder="1" applyAlignment="1">
      <alignment horizontal="center" vertical="top" wrapText="1"/>
      <protection/>
    </xf>
    <xf numFmtId="0" fontId="0" fillId="0" borderId="0" xfId="0" applyBorder="1" applyAlignment="1">
      <alignment horizontal="center"/>
    </xf>
    <xf numFmtId="0" fontId="3" fillId="0" borderId="4" xfId="0" applyFont="1" applyBorder="1" applyAlignment="1">
      <alignment/>
    </xf>
    <xf numFmtId="49" fontId="3" fillId="0" borderId="5" xfId="0" applyNumberFormat="1" applyFont="1" applyBorder="1" applyAlignment="1">
      <alignment horizontal="center"/>
    </xf>
    <xf numFmtId="0" fontId="5" fillId="2" borderId="5" xfId="17" applyNumberFormat="1" applyFont="1" applyFill="1" applyBorder="1" applyAlignment="1">
      <alignment horizontal="left" vertical="top" wrapText="1"/>
      <protection/>
    </xf>
    <xf numFmtId="4" fontId="5" fillId="2" borderId="5" xfId="18" applyNumberFormat="1" applyFont="1" applyFill="1" applyBorder="1" applyAlignment="1">
      <alignment horizontal="center" vertical="top" wrapText="1"/>
      <protection/>
    </xf>
    <xf numFmtId="4" fontId="5" fillId="2" borderId="5" xfId="17" applyNumberFormat="1" applyFont="1" applyFill="1" applyBorder="1" applyAlignment="1">
      <alignment horizontal="center" vertical="top" wrapText="1"/>
      <protection/>
    </xf>
    <xf numFmtId="49" fontId="4" fillId="2" borderId="5" xfId="17" applyNumberFormat="1" applyFont="1" applyFill="1" applyBorder="1" applyAlignment="1">
      <alignment horizontal="center" vertical="top" wrapText="1"/>
      <protection/>
    </xf>
    <xf numFmtId="0" fontId="0" fillId="0" borderId="5" xfId="0" applyBorder="1" applyAlignment="1">
      <alignment/>
    </xf>
    <xf numFmtId="0" fontId="4" fillId="2" borderId="5" xfId="18" applyNumberFormat="1" applyFont="1" applyFill="1" applyBorder="1" applyAlignment="1">
      <alignment horizontal="center" vertical="top" wrapText="1"/>
      <protection/>
    </xf>
    <xf numFmtId="0" fontId="0" fillId="0" borderId="0" xfId="0" applyFont="1" applyBorder="1" applyAlignment="1">
      <alignment/>
    </xf>
    <xf numFmtId="0" fontId="2" fillId="0" borderId="0" xfId="18" applyNumberFormat="1" applyBorder="1" applyAlignment="1">
      <alignment horizontal="left" vertical="top"/>
      <protection/>
    </xf>
    <xf numFmtId="0" fontId="2" fillId="0" borderId="0" xfId="18" applyBorder="1" applyAlignment="1">
      <alignment horizontal="center"/>
      <protection/>
    </xf>
    <xf numFmtId="0" fontId="0" fillId="0" borderId="0" xfId="0" applyBorder="1" applyAlignment="1">
      <alignment horizontal="left"/>
    </xf>
    <xf numFmtId="0" fontId="8" fillId="0" borderId="0" xfId="18" applyFont="1" applyBorder="1" applyAlignment="1">
      <alignment wrapText="1"/>
      <protection/>
    </xf>
    <xf numFmtId="0" fontId="2" fillId="0" borderId="0" xfId="18" applyBorder="1">
      <alignment/>
      <protection/>
    </xf>
    <xf numFmtId="0" fontId="4" fillId="2" borderId="0" xfId="18" applyNumberFormat="1" applyFont="1" applyFill="1" applyBorder="1" applyAlignment="1">
      <alignment horizontal="left" vertical="top" wrapText="1"/>
      <protection/>
    </xf>
    <xf numFmtId="4" fontId="4" fillId="2" borderId="0" xfId="18" applyNumberFormat="1" applyFont="1" applyFill="1" applyBorder="1" applyAlignment="1">
      <alignment horizontal="right" vertical="top" wrapText="1"/>
      <protection/>
    </xf>
    <xf numFmtId="4" fontId="4" fillId="2" borderId="0" xfId="18" applyNumberFormat="1" applyFont="1" applyFill="1" applyBorder="1" applyAlignment="1">
      <alignment horizontal="center" vertical="top" wrapText="1"/>
      <protection/>
    </xf>
    <xf numFmtId="2" fontId="4" fillId="2" borderId="0" xfId="18" applyNumberFormat="1" applyFont="1" applyFill="1" applyBorder="1" applyAlignment="1">
      <alignment horizontal="right" vertical="top" wrapText="1"/>
      <protection/>
    </xf>
    <xf numFmtId="0" fontId="4" fillId="2" borderId="0" xfId="18" applyNumberFormat="1" applyFont="1" applyFill="1" applyBorder="1" applyAlignment="1">
      <alignment horizontal="center" vertical="top" wrapText="1"/>
      <protection/>
    </xf>
    <xf numFmtId="2" fontId="6" fillId="0" borderId="1" xfId="0" applyNumberFormat="1" applyFont="1" applyBorder="1" applyAlignment="1">
      <alignment horizontal="center" wrapText="1"/>
    </xf>
    <xf numFmtId="2" fontId="4" fillId="2" borderId="0" xfId="18" applyNumberFormat="1" applyFont="1" applyFill="1" applyBorder="1" applyAlignment="1">
      <alignment horizontal="left" vertical="top" wrapText="1"/>
      <protection/>
    </xf>
    <xf numFmtId="2" fontId="6" fillId="0" borderId="1" xfId="0" applyNumberFormat="1" applyFont="1" applyBorder="1" applyAlignment="1">
      <alignment horizontal="center" vertical="center" wrapText="1"/>
    </xf>
    <xf numFmtId="0" fontId="6" fillId="0" borderId="1" xfId="0" applyFont="1" applyBorder="1" applyAlignment="1">
      <alignment horizontal="center" wrapText="1"/>
    </xf>
    <xf numFmtId="0" fontId="5" fillId="2" borderId="0" xfId="18" applyNumberFormat="1" applyFont="1" applyFill="1" applyBorder="1" applyAlignment="1">
      <alignment horizontal="left" vertical="top" wrapText="1"/>
      <protection/>
    </xf>
    <xf numFmtId="4" fontId="5" fillId="2" borderId="0" xfId="18" applyNumberFormat="1" applyFont="1" applyFill="1" applyBorder="1" applyAlignment="1">
      <alignment horizontal="center" vertical="top" wrapText="1"/>
      <protection/>
    </xf>
    <xf numFmtId="0" fontId="2" fillId="0" borderId="4" xfId="0" applyFont="1" applyBorder="1" applyAlignment="1">
      <alignment wrapText="1"/>
    </xf>
    <xf numFmtId="0" fontId="2" fillId="0" borderId="5" xfId="0" applyFont="1" applyBorder="1" applyAlignment="1">
      <alignment wrapText="1"/>
    </xf>
    <xf numFmtId="0" fontId="4" fillId="2" borderId="5" xfId="18" applyNumberFormat="1" applyFont="1" applyFill="1" applyBorder="1" applyAlignment="1">
      <alignment horizontal="left" vertical="center" wrapText="1"/>
      <protection/>
    </xf>
    <xf numFmtId="0" fontId="7" fillId="0" borderId="5" xfId="0" applyFont="1" applyBorder="1" applyAlignment="1">
      <alignment vertical="center"/>
    </xf>
    <xf numFmtId="0" fontId="6" fillId="0" borderId="2" xfId="0" applyFont="1" applyBorder="1" applyAlignment="1">
      <alignment horizontal="right" wrapText="1"/>
    </xf>
    <xf numFmtId="3" fontId="2" fillId="0" borderId="0" xfId="18" applyNumberFormat="1" applyBorder="1" applyAlignment="1">
      <alignment horizontal="center"/>
      <protection/>
    </xf>
    <xf numFmtId="3" fontId="2" fillId="0" borderId="0" xfId="18" applyNumberFormat="1" applyFont="1" applyBorder="1" applyAlignment="1">
      <alignment horizontal="right"/>
      <protection/>
    </xf>
    <xf numFmtId="3" fontId="4" fillId="2" borderId="6" xfId="18" applyNumberFormat="1" applyFont="1" applyFill="1" applyBorder="1" applyAlignment="1">
      <alignment horizontal="center" vertical="top" wrapText="1"/>
      <protection/>
    </xf>
    <xf numFmtId="3" fontId="4" fillId="2" borderId="7" xfId="18" applyNumberFormat="1" applyFont="1" applyFill="1" applyBorder="1" applyAlignment="1">
      <alignment horizontal="center" vertical="top" wrapText="1"/>
      <protection/>
    </xf>
    <xf numFmtId="3" fontId="4" fillId="2" borderId="8" xfId="18" applyNumberFormat="1" applyFont="1" applyFill="1" applyBorder="1" applyAlignment="1">
      <alignment horizontal="center" vertical="top" wrapText="1"/>
      <protection/>
    </xf>
    <xf numFmtId="3" fontId="5" fillId="2" borderId="0" xfId="18" applyNumberFormat="1" applyFont="1" applyFill="1" applyBorder="1" applyAlignment="1">
      <alignment horizontal="center" vertical="top" wrapText="1"/>
      <protection/>
    </xf>
    <xf numFmtId="3" fontId="0" fillId="0" borderId="0" xfId="0" applyNumberFormat="1" applyBorder="1" applyAlignment="1">
      <alignment horizontal="center"/>
    </xf>
    <xf numFmtId="3" fontId="2" fillId="0" borderId="0" xfId="18" applyNumberFormat="1" applyFont="1" applyBorder="1" applyAlignment="1">
      <alignment horizontal="center"/>
      <protection/>
    </xf>
    <xf numFmtId="3" fontId="4" fillId="2" borderId="6" xfId="17" applyNumberFormat="1" applyFont="1" applyFill="1" applyBorder="1" applyAlignment="1">
      <alignment horizontal="center" vertical="top" wrapText="1"/>
      <protection/>
    </xf>
    <xf numFmtId="3" fontId="4" fillId="2" borderId="9" xfId="17" applyNumberFormat="1" applyFont="1" applyFill="1" applyBorder="1" applyAlignment="1">
      <alignment horizontal="center" vertical="top" wrapText="1"/>
      <protection/>
    </xf>
    <xf numFmtId="3" fontId="4" fillId="2" borderId="10" xfId="17" applyNumberFormat="1" applyFont="1" applyFill="1" applyBorder="1" applyAlignment="1">
      <alignment horizontal="center" vertical="top" wrapText="1"/>
      <protection/>
    </xf>
    <xf numFmtId="3" fontId="0" fillId="0" borderId="0" xfId="0" applyNumberFormat="1" applyFont="1" applyBorder="1" applyAlignment="1">
      <alignment horizontal="center"/>
    </xf>
    <xf numFmtId="0" fontId="1" fillId="0" borderId="0" xfId="18" applyNumberFormat="1" applyFont="1" applyFill="1" applyBorder="1" applyAlignment="1">
      <alignment horizontal="center" vertical="top" wrapText="1"/>
      <protection/>
    </xf>
    <xf numFmtId="0" fontId="4" fillId="2" borderId="4" xfId="18" applyNumberFormat="1" applyFont="1" applyFill="1" applyBorder="1" applyAlignment="1">
      <alignment horizontal="center" vertical="center" wrapText="1"/>
      <protection/>
    </xf>
    <xf numFmtId="0" fontId="4" fillId="2" borderId="3" xfId="18" applyNumberFormat="1" applyFont="1" applyFill="1" applyBorder="1" applyAlignment="1">
      <alignment horizontal="center" vertical="center" wrapText="1"/>
      <protection/>
    </xf>
    <xf numFmtId="0" fontId="4" fillId="2" borderId="11" xfId="18" applyNumberFormat="1" applyFont="1" applyFill="1" applyBorder="1" applyAlignment="1">
      <alignment horizontal="center" vertical="center" wrapText="1"/>
      <protection/>
    </xf>
    <xf numFmtId="49" fontId="4" fillId="2" borderId="5" xfId="18" applyNumberFormat="1" applyFont="1" applyFill="1" applyBorder="1" applyAlignment="1">
      <alignment horizontal="center" vertical="center" wrapText="1"/>
      <protection/>
    </xf>
    <xf numFmtId="49" fontId="4" fillId="2" borderId="1" xfId="18" applyNumberFormat="1" applyFont="1" applyFill="1" applyBorder="1" applyAlignment="1">
      <alignment horizontal="center" vertical="center" wrapText="1"/>
      <protection/>
    </xf>
    <xf numFmtId="49" fontId="4" fillId="2" borderId="2" xfId="18" applyNumberFormat="1" applyFont="1" applyFill="1" applyBorder="1" applyAlignment="1">
      <alignment horizontal="center" vertical="center" wrapText="1"/>
      <protection/>
    </xf>
    <xf numFmtId="0" fontId="0" fillId="2" borderId="5"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3" fontId="0" fillId="2" borderId="5" xfId="0" applyNumberFormat="1" applyFill="1" applyBorder="1" applyAlignment="1" applyProtection="1">
      <alignment horizontal="center" vertical="center" wrapText="1"/>
      <protection hidden="1"/>
    </xf>
    <xf numFmtId="3" fontId="0" fillId="2" borderId="1" xfId="0" applyNumberFormat="1" applyFill="1" applyBorder="1" applyAlignment="1" applyProtection="1">
      <alignment horizontal="center" vertical="center" wrapText="1"/>
      <protection hidden="1"/>
    </xf>
    <xf numFmtId="3" fontId="0" fillId="2" borderId="2" xfId="0" applyNumberFormat="1" applyFill="1" applyBorder="1" applyAlignment="1" applyProtection="1">
      <alignment horizontal="center" vertical="center" wrapText="1"/>
      <protection hidden="1"/>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4" fillId="2" borderId="5" xfId="18" applyNumberFormat="1" applyFont="1" applyFill="1" applyBorder="1" applyAlignment="1">
      <alignment horizontal="center" vertical="center" wrapText="1"/>
      <protection/>
    </xf>
    <xf numFmtId="0" fontId="4" fillId="2" borderId="2" xfId="18" applyNumberFormat="1" applyFont="1" applyFill="1" applyBorder="1" applyAlignment="1">
      <alignment horizontal="center" vertical="center" wrapText="1"/>
      <protection/>
    </xf>
    <xf numFmtId="0" fontId="0" fillId="0" borderId="12"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cellXfs>
  <cellStyles count="8">
    <cellStyle name="Normal" xfId="0"/>
    <cellStyle name="Currency" xfId="15"/>
    <cellStyle name="Currency [0]" xfId="16"/>
    <cellStyle name="Обычный_Ершовский" xfId="17"/>
    <cellStyle name="Обычный_Лист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9"/>
  <sheetViews>
    <sheetView workbookViewId="0" topLeftCell="C963">
      <selection activeCell="F895" sqref="F895"/>
    </sheetView>
  </sheetViews>
  <sheetFormatPr defaultColWidth="9.00390625" defaultRowHeight="12.75"/>
  <cols>
    <col min="1" max="1" width="13.125" style="3" customWidth="1"/>
    <col min="2" max="2" width="18.00390625" style="4" customWidth="1"/>
    <col min="3" max="3" width="35.625" style="2" customWidth="1"/>
    <col min="4" max="4" width="24.875" style="2" customWidth="1"/>
    <col min="5" max="5" width="22.875" style="25" customWidth="1"/>
    <col min="6" max="6" width="20.00390625" style="25" customWidth="1"/>
    <col min="7" max="7" width="25.375" style="67" customWidth="1"/>
    <col min="8" max="8" width="9.25390625" style="2" customWidth="1"/>
    <col min="9" max="9" width="14.00390625" style="2" hidden="1" customWidth="1"/>
    <col min="10" max="12" width="0" style="2" hidden="1" customWidth="1"/>
    <col min="13" max="16384" width="9.125" style="2" customWidth="1"/>
  </cols>
  <sheetData>
    <row r="1" spans="1:10" ht="48" customHeight="1">
      <c r="A1" s="68" t="s">
        <v>142</v>
      </c>
      <c r="B1" s="68"/>
      <c r="C1" s="68"/>
      <c r="D1" s="68"/>
      <c r="E1" s="68"/>
      <c r="F1" s="68"/>
      <c r="G1" s="68"/>
      <c r="H1" s="1"/>
      <c r="I1" s="1"/>
      <c r="J1" s="1"/>
    </row>
    <row r="2" spans="3:7" ht="13.5" thickBot="1">
      <c r="C2" s="5"/>
      <c r="D2" s="5"/>
      <c r="E2" s="6"/>
      <c r="F2" s="6"/>
      <c r="G2" s="63"/>
    </row>
    <row r="3" spans="1:7" ht="12.75" customHeight="1">
      <c r="A3" s="69" t="s">
        <v>0</v>
      </c>
      <c r="B3" s="72" t="s">
        <v>1</v>
      </c>
      <c r="C3" s="75" t="s">
        <v>2</v>
      </c>
      <c r="D3" s="75" t="s">
        <v>3</v>
      </c>
      <c r="E3" s="75" t="s">
        <v>4</v>
      </c>
      <c r="F3" s="75" t="s">
        <v>139</v>
      </c>
      <c r="G3" s="78" t="s">
        <v>5</v>
      </c>
    </row>
    <row r="4" spans="1:7" ht="12.75" customHeight="1">
      <c r="A4" s="70"/>
      <c r="B4" s="73"/>
      <c r="C4" s="76"/>
      <c r="D4" s="76"/>
      <c r="E4" s="76"/>
      <c r="F4" s="76"/>
      <c r="G4" s="79"/>
    </row>
    <row r="5" spans="1:7" ht="110.25" customHeight="1" thickBot="1">
      <c r="A5" s="71"/>
      <c r="B5" s="74"/>
      <c r="C5" s="77"/>
      <c r="D5" s="77"/>
      <c r="E5" s="77"/>
      <c r="F5" s="77"/>
      <c r="G5" s="80"/>
    </row>
    <row r="6" spans="1:7" ht="15.75" customHeight="1">
      <c r="A6" s="26" t="s">
        <v>6</v>
      </c>
      <c r="B6" s="27" t="s">
        <v>7</v>
      </c>
      <c r="C6" s="28" t="s">
        <v>8</v>
      </c>
      <c r="D6" s="32"/>
      <c r="E6" s="30">
        <f>E7+E8+E18</f>
        <v>76082.64</v>
      </c>
      <c r="F6" s="30">
        <v>76082.64</v>
      </c>
      <c r="G6" s="64">
        <v>0</v>
      </c>
    </row>
    <row r="7" spans="1:7" ht="12.75">
      <c r="A7" s="81"/>
      <c r="B7" s="82"/>
      <c r="C7" s="7" t="s">
        <v>9</v>
      </c>
      <c r="D7" s="8" t="s">
        <v>10</v>
      </c>
      <c r="E7" s="9">
        <v>4860</v>
      </c>
      <c r="F7" s="9">
        <v>4860</v>
      </c>
      <c r="G7" s="65">
        <v>0</v>
      </c>
    </row>
    <row r="8" spans="1:7" ht="12.75">
      <c r="A8" s="83"/>
      <c r="B8" s="84"/>
      <c r="C8" s="7" t="s">
        <v>11</v>
      </c>
      <c r="D8" s="10" t="s">
        <v>12</v>
      </c>
      <c r="E8" s="9">
        <v>71222.64</v>
      </c>
      <c r="F8" s="9">
        <v>71222.64</v>
      </c>
      <c r="G8" s="65">
        <v>0</v>
      </c>
    </row>
    <row r="9" spans="1:7" ht="12.75">
      <c r="A9" s="83"/>
      <c r="B9" s="84"/>
      <c r="C9" s="8" t="s">
        <v>13</v>
      </c>
      <c r="D9" s="11"/>
      <c r="E9" s="9"/>
      <c r="F9" s="9"/>
      <c r="G9" s="65"/>
    </row>
    <row r="10" spans="1:9" ht="12.75">
      <c r="A10" s="83"/>
      <c r="B10" s="84"/>
      <c r="C10" s="12" t="s">
        <v>14</v>
      </c>
      <c r="D10" s="10" t="s">
        <v>15</v>
      </c>
      <c r="E10" s="9">
        <f>E8*I10/100</f>
        <v>11039.509199999999</v>
      </c>
      <c r="F10" s="9">
        <f>F8*I10/100</f>
        <v>11039.509199999999</v>
      </c>
      <c r="G10" s="65">
        <v>0</v>
      </c>
      <c r="I10" s="2">
        <v>15.5</v>
      </c>
    </row>
    <row r="11" spans="1:9" ht="12.75">
      <c r="A11" s="83"/>
      <c r="B11" s="84"/>
      <c r="C11" s="12" t="s">
        <v>16</v>
      </c>
      <c r="D11" s="10" t="s">
        <v>17</v>
      </c>
      <c r="E11" s="9">
        <f>I11*E8/100</f>
        <v>10391.383176</v>
      </c>
      <c r="F11" s="9">
        <f>I11*F8/100</f>
        <v>10391.383176</v>
      </c>
      <c r="G11" s="65">
        <v>0</v>
      </c>
      <c r="I11" s="2">
        <v>14.59</v>
      </c>
    </row>
    <row r="12" spans="1:9" ht="12.75">
      <c r="A12" s="83"/>
      <c r="B12" s="84"/>
      <c r="C12" s="12" t="s">
        <v>18</v>
      </c>
      <c r="D12" s="10" t="s">
        <v>17</v>
      </c>
      <c r="E12" s="9">
        <f>I12*E8/100</f>
        <v>5697.8112</v>
      </c>
      <c r="F12" s="9">
        <f>I12*F8/100</f>
        <v>5697.8112</v>
      </c>
      <c r="G12" s="65">
        <v>0</v>
      </c>
      <c r="I12" s="2">
        <v>8</v>
      </c>
    </row>
    <row r="13" spans="1:9" ht="12.75">
      <c r="A13" s="83"/>
      <c r="B13" s="84"/>
      <c r="C13" s="12" t="s">
        <v>19</v>
      </c>
      <c r="D13" s="10" t="s">
        <v>17</v>
      </c>
      <c r="E13" s="9">
        <f>I13*E8/100</f>
        <v>9102.253391999999</v>
      </c>
      <c r="F13" s="9">
        <f>I13*F8/100</f>
        <v>9102.253391999999</v>
      </c>
      <c r="G13" s="65">
        <v>0</v>
      </c>
      <c r="I13" s="2">
        <v>12.78</v>
      </c>
    </row>
    <row r="14" spans="1:9" ht="12.75">
      <c r="A14" s="83"/>
      <c r="B14" s="84"/>
      <c r="C14" s="12" t="s">
        <v>20</v>
      </c>
      <c r="D14" s="10" t="s">
        <v>17</v>
      </c>
      <c r="E14" s="9">
        <f>I14*E8/100</f>
        <v>5227.741776</v>
      </c>
      <c r="F14" s="9">
        <f>I14*F8/100</f>
        <v>5227.741776</v>
      </c>
      <c r="G14" s="65">
        <v>0</v>
      </c>
      <c r="I14" s="2">
        <v>7.34</v>
      </c>
    </row>
    <row r="15" spans="1:9" ht="12.75">
      <c r="A15" s="83"/>
      <c r="B15" s="84"/>
      <c r="C15" s="12" t="s">
        <v>21</v>
      </c>
      <c r="D15" s="10" t="s">
        <v>22</v>
      </c>
      <c r="E15" s="9">
        <f>I15*E8/100</f>
        <v>178.0566</v>
      </c>
      <c r="F15" s="9">
        <f>I15*F8/100</f>
        <v>178.0566</v>
      </c>
      <c r="G15" s="65">
        <v>0</v>
      </c>
      <c r="I15" s="2">
        <v>0.25</v>
      </c>
    </row>
    <row r="16" spans="1:9" ht="12.75">
      <c r="A16" s="83"/>
      <c r="B16" s="84"/>
      <c r="C16" s="12" t="s">
        <v>23</v>
      </c>
      <c r="D16" s="10" t="s">
        <v>12</v>
      </c>
      <c r="E16" s="9">
        <f>I16*E8/100</f>
        <v>12912.664631999998</v>
      </c>
      <c r="F16" s="9">
        <f>I16*F8/100</f>
        <v>12912.664631999998</v>
      </c>
      <c r="G16" s="65">
        <v>0</v>
      </c>
      <c r="I16" s="2">
        <v>18.13</v>
      </c>
    </row>
    <row r="17" spans="1:9" ht="25.5">
      <c r="A17" s="83"/>
      <c r="B17" s="84"/>
      <c r="C17" s="12" t="s">
        <v>24</v>
      </c>
      <c r="D17" s="10" t="s">
        <v>17</v>
      </c>
      <c r="E17" s="9">
        <f>I17*E8/100</f>
        <v>16673.220024</v>
      </c>
      <c r="F17" s="9">
        <f>I17*F8/100</f>
        <v>16673.220024</v>
      </c>
      <c r="G17" s="65">
        <v>0</v>
      </c>
      <c r="I17" s="2">
        <v>23.41</v>
      </c>
    </row>
    <row r="18" spans="1:7" ht="13.5" thickBot="1">
      <c r="A18" s="85"/>
      <c r="B18" s="86"/>
      <c r="C18" s="13" t="s">
        <v>26</v>
      </c>
      <c r="D18" s="14" t="s">
        <v>27</v>
      </c>
      <c r="E18" s="16">
        <v>0</v>
      </c>
      <c r="F18" s="15">
        <v>14000</v>
      </c>
      <c r="G18" s="66">
        <v>0</v>
      </c>
    </row>
    <row r="19" spans="1:7" ht="12.75">
      <c r="A19" s="26" t="s">
        <v>6</v>
      </c>
      <c r="B19" s="31" t="s">
        <v>28</v>
      </c>
      <c r="C19" s="28" t="s">
        <v>8</v>
      </c>
      <c r="D19" s="32"/>
      <c r="E19" s="30">
        <f>E20+E21+E31</f>
        <v>152604.91</v>
      </c>
      <c r="F19" s="30">
        <f>F20+F21+F31</f>
        <v>152604.91</v>
      </c>
      <c r="G19" s="64">
        <v>0</v>
      </c>
    </row>
    <row r="20" spans="1:7" ht="12.75">
      <c r="A20" s="81"/>
      <c r="B20" s="82"/>
      <c r="C20" s="7" t="s">
        <v>9</v>
      </c>
      <c r="D20" s="8" t="s">
        <v>10</v>
      </c>
      <c r="E20" s="9">
        <v>9720</v>
      </c>
      <c r="F20" s="9">
        <v>9720</v>
      </c>
      <c r="G20" s="65">
        <v>0</v>
      </c>
    </row>
    <row r="21" spans="1:7" ht="12.75">
      <c r="A21" s="83"/>
      <c r="B21" s="84"/>
      <c r="C21" s="7" t="s">
        <v>11</v>
      </c>
      <c r="D21" s="10" t="s">
        <v>12</v>
      </c>
      <c r="E21" s="9">
        <v>142884.91</v>
      </c>
      <c r="F21" s="9">
        <v>142884.91</v>
      </c>
      <c r="G21" s="65">
        <v>0</v>
      </c>
    </row>
    <row r="22" spans="1:7" ht="12.75">
      <c r="A22" s="83"/>
      <c r="B22" s="84"/>
      <c r="C22" s="8" t="s">
        <v>13</v>
      </c>
      <c r="D22" s="11"/>
      <c r="E22" s="9"/>
      <c r="F22" s="9"/>
      <c r="G22" s="65"/>
    </row>
    <row r="23" spans="1:9" ht="12.75">
      <c r="A23" s="83"/>
      <c r="B23" s="84"/>
      <c r="C23" s="12" t="s">
        <v>14</v>
      </c>
      <c r="D23" s="10" t="s">
        <v>15</v>
      </c>
      <c r="E23" s="9">
        <f>E21*I23/100</f>
        <v>22147.16105</v>
      </c>
      <c r="F23" s="9">
        <f>F21*I23/100</f>
        <v>22147.16105</v>
      </c>
      <c r="G23" s="65">
        <v>0</v>
      </c>
      <c r="I23" s="2">
        <v>15.5</v>
      </c>
    </row>
    <row r="24" spans="1:9" ht="12.75">
      <c r="A24" s="83"/>
      <c r="B24" s="84"/>
      <c r="C24" s="12" t="s">
        <v>16</v>
      </c>
      <c r="D24" s="10" t="s">
        <v>17</v>
      </c>
      <c r="E24" s="9">
        <f>I24*E21/100</f>
        <v>20846.908369</v>
      </c>
      <c r="F24" s="9">
        <f>I24*F21/100</f>
        <v>20846.908369</v>
      </c>
      <c r="G24" s="65">
        <v>0</v>
      </c>
      <c r="I24" s="2">
        <v>14.59</v>
      </c>
    </row>
    <row r="25" spans="1:9" ht="12.75">
      <c r="A25" s="83"/>
      <c r="B25" s="84"/>
      <c r="C25" s="12" t="s">
        <v>18</v>
      </c>
      <c r="D25" s="10" t="s">
        <v>17</v>
      </c>
      <c r="E25" s="9">
        <f>I25*E21/100</f>
        <v>11430.792800000001</v>
      </c>
      <c r="F25" s="9">
        <f>I25*F21/100</f>
        <v>11430.792800000001</v>
      </c>
      <c r="G25" s="65">
        <v>0</v>
      </c>
      <c r="I25" s="2">
        <v>8</v>
      </c>
    </row>
    <row r="26" spans="1:9" ht="12.75">
      <c r="A26" s="83"/>
      <c r="B26" s="84"/>
      <c r="C26" s="12" t="s">
        <v>19</v>
      </c>
      <c r="D26" s="10" t="s">
        <v>17</v>
      </c>
      <c r="E26" s="9">
        <f>I26*E21/100</f>
        <v>18260.691498</v>
      </c>
      <c r="F26" s="9">
        <f>I26*F21/100</f>
        <v>18260.691498</v>
      </c>
      <c r="G26" s="65">
        <v>0</v>
      </c>
      <c r="I26" s="2">
        <v>12.78</v>
      </c>
    </row>
    <row r="27" spans="1:9" ht="12.75">
      <c r="A27" s="83"/>
      <c r="B27" s="84"/>
      <c r="C27" s="12" t="s">
        <v>20</v>
      </c>
      <c r="D27" s="10" t="s">
        <v>17</v>
      </c>
      <c r="E27" s="9">
        <f>I27*E21/100</f>
        <v>10487.752394000001</v>
      </c>
      <c r="F27" s="9">
        <f>I27*F21/100</f>
        <v>10487.752394000001</v>
      </c>
      <c r="G27" s="65">
        <v>0</v>
      </c>
      <c r="I27" s="2">
        <v>7.34</v>
      </c>
    </row>
    <row r="28" spans="1:9" ht="12.75">
      <c r="A28" s="83"/>
      <c r="B28" s="84"/>
      <c r="C28" s="12" t="s">
        <v>21</v>
      </c>
      <c r="D28" s="10" t="s">
        <v>22</v>
      </c>
      <c r="E28" s="9">
        <f>I28*E21/100</f>
        <v>357.21227500000003</v>
      </c>
      <c r="F28" s="9">
        <f>I28*F21/100</f>
        <v>357.21227500000003</v>
      </c>
      <c r="G28" s="65">
        <v>0</v>
      </c>
      <c r="I28" s="2">
        <v>0.25</v>
      </c>
    </row>
    <row r="29" spans="1:9" ht="12.75">
      <c r="A29" s="83"/>
      <c r="B29" s="84"/>
      <c r="C29" s="12" t="s">
        <v>23</v>
      </c>
      <c r="D29" s="10" t="s">
        <v>12</v>
      </c>
      <c r="E29" s="9">
        <f>I29*E21/100</f>
        <v>25905.034183</v>
      </c>
      <c r="F29" s="9">
        <f>I29*F21/100</f>
        <v>25905.034183</v>
      </c>
      <c r="G29" s="65">
        <v>0</v>
      </c>
      <c r="I29" s="2">
        <v>18.13</v>
      </c>
    </row>
    <row r="30" spans="1:9" ht="25.5">
      <c r="A30" s="83"/>
      <c r="B30" s="84"/>
      <c r="C30" s="12" t="s">
        <v>24</v>
      </c>
      <c r="D30" s="10" t="s">
        <v>17</v>
      </c>
      <c r="E30" s="9">
        <f>I30*E21/100</f>
        <v>33449.357431000004</v>
      </c>
      <c r="F30" s="9">
        <f>I30*F21/100</f>
        <v>33449.357431000004</v>
      </c>
      <c r="G30" s="65">
        <v>0</v>
      </c>
      <c r="I30" s="2">
        <v>23.41</v>
      </c>
    </row>
    <row r="31" spans="1:7" ht="13.5" thickBot="1">
      <c r="A31" s="85"/>
      <c r="B31" s="86"/>
      <c r="C31" s="13" t="s">
        <v>26</v>
      </c>
      <c r="D31" s="17" t="s">
        <v>27</v>
      </c>
      <c r="E31" s="16">
        <v>0</v>
      </c>
      <c r="F31" s="15">
        <v>0</v>
      </c>
      <c r="G31" s="66">
        <v>0</v>
      </c>
    </row>
    <row r="32" spans="1:7" ht="12.75">
      <c r="A32" s="26" t="s">
        <v>6</v>
      </c>
      <c r="B32" s="31" t="s">
        <v>29</v>
      </c>
      <c r="C32" s="32"/>
      <c r="D32" s="32"/>
      <c r="E32" s="30">
        <f>E33+E36+E46</f>
        <v>70205.36</v>
      </c>
      <c r="F32" s="30">
        <v>70205.36</v>
      </c>
      <c r="G32" s="64">
        <v>0</v>
      </c>
    </row>
    <row r="33" spans="1:7" ht="12.75">
      <c r="A33" s="81"/>
      <c r="B33" s="82"/>
      <c r="C33" s="7" t="s">
        <v>9</v>
      </c>
      <c r="D33" s="8" t="s">
        <v>10</v>
      </c>
      <c r="E33" s="9">
        <f>2461.45+E34</f>
        <v>3301.45</v>
      </c>
      <c r="F33" s="9">
        <f>2461.45+F34</f>
        <v>3301.45</v>
      </c>
      <c r="G33" s="65">
        <v>0</v>
      </c>
    </row>
    <row r="34" spans="1:7" ht="12.75" customHeight="1" hidden="1">
      <c r="A34" s="83"/>
      <c r="B34" s="84"/>
      <c r="C34" s="7" t="s">
        <v>30</v>
      </c>
      <c r="D34" s="10" t="s">
        <v>12</v>
      </c>
      <c r="E34" s="18">
        <v>840</v>
      </c>
      <c r="F34" s="18">
        <v>840</v>
      </c>
      <c r="G34" s="65">
        <v>0</v>
      </c>
    </row>
    <row r="35" spans="1:7" ht="12.75" customHeight="1" hidden="1">
      <c r="A35" s="83"/>
      <c r="B35" s="84"/>
      <c r="C35" s="7" t="s">
        <v>31</v>
      </c>
      <c r="D35" s="7"/>
      <c r="E35" s="9">
        <v>2496</v>
      </c>
      <c r="F35" s="9">
        <v>2496</v>
      </c>
      <c r="G35" s="65">
        <v>0</v>
      </c>
    </row>
    <row r="36" spans="1:7" ht="12.75">
      <c r="A36" s="83"/>
      <c r="B36" s="84"/>
      <c r="C36" s="7" t="s">
        <v>11</v>
      </c>
      <c r="D36" s="10" t="s">
        <v>12</v>
      </c>
      <c r="E36" s="9">
        <f>64407.91+E35</f>
        <v>66903.91</v>
      </c>
      <c r="F36" s="9">
        <f>64407.91+F35</f>
        <v>66903.91</v>
      </c>
      <c r="G36" s="65">
        <v>0</v>
      </c>
    </row>
    <row r="37" spans="1:7" ht="12.75">
      <c r="A37" s="83"/>
      <c r="B37" s="84"/>
      <c r="C37" s="8" t="s">
        <v>13</v>
      </c>
      <c r="D37" s="8"/>
      <c r="E37" s="9"/>
      <c r="F37" s="9"/>
      <c r="G37" s="65"/>
    </row>
    <row r="38" spans="1:9" ht="12.75">
      <c r="A38" s="83"/>
      <c r="B38" s="84"/>
      <c r="C38" s="12" t="s">
        <v>14</v>
      </c>
      <c r="D38" s="10" t="s">
        <v>15</v>
      </c>
      <c r="E38" s="9">
        <f>E36*I38/100</f>
        <v>10370.10605</v>
      </c>
      <c r="F38" s="9">
        <f>F36*I38/100</f>
        <v>10370.10605</v>
      </c>
      <c r="G38" s="65">
        <v>0</v>
      </c>
      <c r="I38" s="2">
        <v>15.5</v>
      </c>
    </row>
    <row r="39" spans="1:9" ht="12.75">
      <c r="A39" s="83"/>
      <c r="B39" s="84"/>
      <c r="C39" s="12" t="s">
        <v>16</v>
      </c>
      <c r="D39" s="10" t="s">
        <v>17</v>
      </c>
      <c r="E39" s="9">
        <f>I39*E36/100</f>
        <v>9761.280469000001</v>
      </c>
      <c r="F39" s="9">
        <f>I39*F36/100</f>
        <v>9761.280469000001</v>
      </c>
      <c r="G39" s="65">
        <v>0</v>
      </c>
      <c r="I39" s="2">
        <v>14.59</v>
      </c>
    </row>
    <row r="40" spans="1:9" ht="12.75">
      <c r="A40" s="83"/>
      <c r="B40" s="84"/>
      <c r="C40" s="12" t="s">
        <v>18</v>
      </c>
      <c r="D40" s="10" t="s">
        <v>17</v>
      </c>
      <c r="E40" s="9">
        <f>I40*E36/100</f>
        <v>5352.312800000001</v>
      </c>
      <c r="F40" s="9">
        <f>I40*F36/100</f>
        <v>5352.312800000001</v>
      </c>
      <c r="G40" s="65">
        <v>0</v>
      </c>
      <c r="I40" s="2">
        <v>8</v>
      </c>
    </row>
    <row r="41" spans="1:9" ht="12.75">
      <c r="A41" s="83"/>
      <c r="B41" s="84"/>
      <c r="C41" s="12" t="s">
        <v>19</v>
      </c>
      <c r="D41" s="10" t="s">
        <v>17</v>
      </c>
      <c r="E41" s="9">
        <f>I41*E36/100</f>
        <v>8550.319698</v>
      </c>
      <c r="F41" s="9">
        <f>I41*F36/100</f>
        <v>8550.319698</v>
      </c>
      <c r="G41" s="65">
        <v>0</v>
      </c>
      <c r="I41" s="2">
        <v>12.78</v>
      </c>
    </row>
    <row r="42" spans="1:9" ht="12.75">
      <c r="A42" s="83"/>
      <c r="B42" s="84"/>
      <c r="C42" s="12" t="s">
        <v>20</v>
      </c>
      <c r="D42" s="10" t="s">
        <v>17</v>
      </c>
      <c r="E42" s="9">
        <f>I42*E36/100</f>
        <v>4910.746994</v>
      </c>
      <c r="F42" s="9">
        <f>I42*F36/100</f>
        <v>4910.746994</v>
      </c>
      <c r="G42" s="65">
        <v>0</v>
      </c>
      <c r="I42" s="2">
        <v>7.34</v>
      </c>
    </row>
    <row r="43" spans="1:9" ht="12.75">
      <c r="A43" s="83"/>
      <c r="B43" s="84"/>
      <c r="C43" s="12" t="s">
        <v>21</v>
      </c>
      <c r="D43" s="10" t="s">
        <v>22</v>
      </c>
      <c r="E43" s="9">
        <f>I43*E36/100</f>
        <v>167.25977500000002</v>
      </c>
      <c r="F43" s="9">
        <f>I43*F36/100</f>
        <v>167.25977500000002</v>
      </c>
      <c r="G43" s="65">
        <v>0</v>
      </c>
      <c r="I43" s="2">
        <v>0.25</v>
      </c>
    </row>
    <row r="44" spans="1:9" ht="12.75">
      <c r="A44" s="83"/>
      <c r="B44" s="84"/>
      <c r="C44" s="12" t="s">
        <v>23</v>
      </c>
      <c r="D44" s="10" t="s">
        <v>12</v>
      </c>
      <c r="E44" s="9">
        <f>I44*E36/100</f>
        <v>12129.678883</v>
      </c>
      <c r="F44" s="9">
        <f>I44*F36/100</f>
        <v>12129.678883</v>
      </c>
      <c r="G44" s="65">
        <v>0</v>
      </c>
      <c r="I44" s="2">
        <v>18.13</v>
      </c>
    </row>
    <row r="45" spans="1:9" ht="25.5">
      <c r="A45" s="83"/>
      <c r="B45" s="84"/>
      <c r="C45" s="12" t="s">
        <v>24</v>
      </c>
      <c r="D45" s="10" t="s">
        <v>17</v>
      </c>
      <c r="E45" s="9">
        <f>I45*E36/100</f>
        <v>15662.205331000001</v>
      </c>
      <c r="F45" s="9">
        <f>I45*F36/100</f>
        <v>15662.205331000001</v>
      </c>
      <c r="G45" s="65">
        <v>0</v>
      </c>
      <c r="I45" s="2">
        <v>23.41</v>
      </c>
    </row>
    <row r="46" spans="1:7" ht="13.5" thickBot="1">
      <c r="A46" s="85"/>
      <c r="B46" s="86"/>
      <c r="C46" s="13" t="s">
        <v>26</v>
      </c>
      <c r="D46" s="14" t="s">
        <v>27</v>
      </c>
      <c r="E46" s="16"/>
      <c r="F46" s="15">
        <v>14000</v>
      </c>
      <c r="G46" s="66">
        <v>0</v>
      </c>
    </row>
    <row r="47" spans="1:7" ht="12.75">
      <c r="A47" s="26" t="s">
        <v>6</v>
      </c>
      <c r="B47" s="31" t="s">
        <v>32</v>
      </c>
      <c r="C47" s="28" t="s">
        <v>8</v>
      </c>
      <c r="D47" s="32"/>
      <c r="E47" s="30">
        <f>E48+E50+E60</f>
        <v>69978.8</v>
      </c>
      <c r="F47" s="30">
        <f>F48+F50+F60</f>
        <v>69978.8</v>
      </c>
      <c r="G47" s="64">
        <v>0</v>
      </c>
    </row>
    <row r="48" spans="1:7" ht="12.75">
      <c r="A48" s="81"/>
      <c r="B48" s="82"/>
      <c r="C48" s="7" t="s">
        <v>9</v>
      </c>
      <c r="D48" s="8" t="s">
        <v>10</v>
      </c>
      <c r="E48" s="9">
        <v>4860</v>
      </c>
      <c r="F48" s="9">
        <v>4860</v>
      </c>
      <c r="G48" s="65">
        <v>0</v>
      </c>
    </row>
    <row r="49" spans="1:7" ht="12.75" customHeight="1" hidden="1">
      <c r="A49" s="83"/>
      <c r="B49" s="84"/>
      <c r="C49" s="7" t="s">
        <v>31</v>
      </c>
      <c r="D49" s="10" t="s">
        <v>12</v>
      </c>
      <c r="E49" s="9">
        <v>3432</v>
      </c>
      <c r="F49" s="9">
        <v>3432</v>
      </c>
      <c r="G49" s="65">
        <v>0</v>
      </c>
    </row>
    <row r="50" spans="1:7" ht="12.75">
      <c r="A50" s="83"/>
      <c r="B50" s="84"/>
      <c r="C50" s="7" t="s">
        <v>11</v>
      </c>
      <c r="D50" s="10" t="s">
        <v>12</v>
      </c>
      <c r="E50" s="9">
        <f>61686.8+E49</f>
        <v>65118.8</v>
      </c>
      <c r="F50" s="9">
        <f>61686.8+F49</f>
        <v>65118.8</v>
      </c>
      <c r="G50" s="65">
        <v>0</v>
      </c>
    </row>
    <row r="51" spans="1:7" ht="12.75">
      <c r="A51" s="83"/>
      <c r="B51" s="84"/>
      <c r="C51" s="8" t="s">
        <v>13</v>
      </c>
      <c r="D51" s="8"/>
      <c r="E51" s="9"/>
      <c r="F51" s="9"/>
      <c r="G51" s="65"/>
    </row>
    <row r="52" spans="1:9" ht="12.75">
      <c r="A52" s="83"/>
      <c r="B52" s="84"/>
      <c r="C52" s="12" t="s">
        <v>14</v>
      </c>
      <c r="D52" s="10" t="s">
        <v>15</v>
      </c>
      <c r="E52" s="9">
        <f>E50*I52/100</f>
        <v>10093.414</v>
      </c>
      <c r="F52" s="9">
        <f>F50*I52/100</f>
        <v>10093.414</v>
      </c>
      <c r="G52" s="65">
        <v>0</v>
      </c>
      <c r="I52" s="2">
        <v>15.5</v>
      </c>
    </row>
    <row r="53" spans="1:9" ht="12.75">
      <c r="A53" s="83"/>
      <c r="B53" s="84"/>
      <c r="C53" s="12" t="s">
        <v>16</v>
      </c>
      <c r="D53" s="10" t="s">
        <v>17</v>
      </c>
      <c r="E53" s="9">
        <f>I53*E50/100</f>
        <v>9500.83292</v>
      </c>
      <c r="F53" s="9">
        <f>I53*F50/100</f>
        <v>9500.83292</v>
      </c>
      <c r="G53" s="65">
        <v>0</v>
      </c>
      <c r="I53" s="2">
        <v>14.59</v>
      </c>
    </row>
    <row r="54" spans="1:9" ht="12.75">
      <c r="A54" s="83"/>
      <c r="B54" s="84"/>
      <c r="C54" s="12" t="s">
        <v>18</v>
      </c>
      <c r="D54" s="10" t="s">
        <v>17</v>
      </c>
      <c r="E54" s="9">
        <f>I54*E50/100</f>
        <v>5209.504</v>
      </c>
      <c r="F54" s="9">
        <f>I54*F50/100</f>
        <v>5209.504</v>
      </c>
      <c r="G54" s="65">
        <v>0</v>
      </c>
      <c r="I54" s="2">
        <v>8</v>
      </c>
    </row>
    <row r="55" spans="1:9" ht="12.75">
      <c r="A55" s="83"/>
      <c r="B55" s="84"/>
      <c r="C55" s="12" t="s">
        <v>19</v>
      </c>
      <c r="D55" s="10" t="s">
        <v>17</v>
      </c>
      <c r="E55" s="9">
        <f>I55*E50/100</f>
        <v>8322.182639999999</v>
      </c>
      <c r="F55" s="9">
        <f>I55*F50/100</f>
        <v>8322.182639999999</v>
      </c>
      <c r="G55" s="65">
        <v>0</v>
      </c>
      <c r="I55" s="2">
        <v>12.78</v>
      </c>
    </row>
    <row r="56" spans="1:9" ht="12.75">
      <c r="A56" s="83"/>
      <c r="B56" s="84"/>
      <c r="C56" s="12" t="s">
        <v>20</v>
      </c>
      <c r="D56" s="10" t="s">
        <v>17</v>
      </c>
      <c r="E56" s="9">
        <f>I56*E50/100</f>
        <v>4779.7199200000005</v>
      </c>
      <c r="F56" s="9">
        <f>I56*F50/100</f>
        <v>4779.7199200000005</v>
      </c>
      <c r="G56" s="65">
        <v>0</v>
      </c>
      <c r="I56" s="2">
        <v>7.34</v>
      </c>
    </row>
    <row r="57" spans="1:9" ht="12.75">
      <c r="A57" s="83"/>
      <c r="B57" s="84"/>
      <c r="C57" s="12" t="s">
        <v>21</v>
      </c>
      <c r="D57" s="10" t="s">
        <v>22</v>
      </c>
      <c r="E57" s="9">
        <f>I57*E50/100</f>
        <v>162.797</v>
      </c>
      <c r="F57" s="9">
        <f>I57*F50/100</f>
        <v>162.797</v>
      </c>
      <c r="G57" s="65">
        <v>0</v>
      </c>
      <c r="I57" s="2">
        <v>0.25</v>
      </c>
    </row>
    <row r="58" spans="1:9" ht="12.75">
      <c r="A58" s="83"/>
      <c r="B58" s="84"/>
      <c r="C58" s="12" t="s">
        <v>23</v>
      </c>
      <c r="D58" s="10" t="s">
        <v>12</v>
      </c>
      <c r="E58" s="9">
        <f>I58*E50/100</f>
        <v>11806.03844</v>
      </c>
      <c r="F58" s="9">
        <f>I58*F50/100</f>
        <v>11806.03844</v>
      </c>
      <c r="G58" s="65">
        <v>0</v>
      </c>
      <c r="I58" s="2">
        <v>18.13</v>
      </c>
    </row>
    <row r="59" spans="1:9" ht="25.5">
      <c r="A59" s="83"/>
      <c r="B59" s="84"/>
      <c r="C59" s="12" t="s">
        <v>24</v>
      </c>
      <c r="D59" s="10" t="s">
        <v>17</v>
      </c>
      <c r="E59" s="9">
        <f>I59*E50/100</f>
        <v>15244.31108</v>
      </c>
      <c r="F59" s="9">
        <f>I59*F50/100</f>
        <v>15244.31108</v>
      </c>
      <c r="G59" s="65">
        <v>0</v>
      </c>
      <c r="I59" s="2">
        <v>23.41</v>
      </c>
    </row>
    <row r="60" spans="1:7" ht="13.5" thickBot="1">
      <c r="A60" s="85"/>
      <c r="B60" s="86"/>
      <c r="C60" s="13" t="s">
        <v>26</v>
      </c>
      <c r="D60" s="14" t="s">
        <v>27</v>
      </c>
      <c r="E60" s="16">
        <v>0</v>
      </c>
      <c r="F60" s="15">
        <v>0</v>
      </c>
      <c r="G60" s="66">
        <v>0</v>
      </c>
    </row>
    <row r="61" spans="1:7" ht="12.75">
      <c r="A61" s="26" t="s">
        <v>6</v>
      </c>
      <c r="B61" s="31" t="s">
        <v>33</v>
      </c>
      <c r="C61" s="28" t="s">
        <v>8</v>
      </c>
      <c r="D61" s="32"/>
      <c r="E61" s="30">
        <f>E62+E63+E73</f>
        <v>74950.2</v>
      </c>
      <c r="F61" s="30">
        <f>F62+F63+F73</f>
        <v>74950.2</v>
      </c>
      <c r="G61" s="64">
        <v>0</v>
      </c>
    </row>
    <row r="62" spans="1:7" ht="12.75">
      <c r="A62" s="81"/>
      <c r="B62" s="82"/>
      <c r="C62" s="7" t="s">
        <v>9</v>
      </c>
      <c r="D62" s="8" t="s">
        <v>10</v>
      </c>
      <c r="E62" s="9">
        <v>4860</v>
      </c>
      <c r="F62" s="9">
        <v>4860</v>
      </c>
      <c r="G62" s="65">
        <v>0</v>
      </c>
    </row>
    <row r="63" spans="1:7" ht="12.75">
      <c r="A63" s="83"/>
      <c r="B63" s="84"/>
      <c r="C63" s="7" t="s">
        <v>11</v>
      </c>
      <c r="D63" s="10" t="s">
        <v>12</v>
      </c>
      <c r="E63" s="9">
        <v>70090.2</v>
      </c>
      <c r="F63" s="9">
        <v>70090.2</v>
      </c>
      <c r="G63" s="65">
        <v>0</v>
      </c>
    </row>
    <row r="64" spans="1:7" ht="12.75">
      <c r="A64" s="83"/>
      <c r="B64" s="84"/>
      <c r="C64" s="8" t="s">
        <v>13</v>
      </c>
      <c r="D64" s="8"/>
      <c r="E64" s="9"/>
      <c r="F64" s="9"/>
      <c r="G64" s="65"/>
    </row>
    <row r="65" spans="1:9" ht="12.75">
      <c r="A65" s="83"/>
      <c r="B65" s="84"/>
      <c r="C65" s="12" t="s">
        <v>14</v>
      </c>
      <c r="D65" s="10" t="s">
        <v>15</v>
      </c>
      <c r="E65" s="9">
        <f>E63*I65/100</f>
        <v>10863.980999999998</v>
      </c>
      <c r="F65" s="9">
        <f>F63*I65/100</f>
        <v>10863.980999999998</v>
      </c>
      <c r="G65" s="65">
        <v>0</v>
      </c>
      <c r="I65" s="2">
        <v>15.5</v>
      </c>
    </row>
    <row r="66" spans="1:9" ht="12.75">
      <c r="A66" s="83"/>
      <c r="B66" s="84"/>
      <c r="C66" s="12" t="s">
        <v>16</v>
      </c>
      <c r="D66" s="10" t="s">
        <v>17</v>
      </c>
      <c r="E66" s="9">
        <f>I66*E63/100</f>
        <v>10226.160179999999</v>
      </c>
      <c r="F66" s="9">
        <f>I66*F63/100</f>
        <v>10226.160179999999</v>
      </c>
      <c r="G66" s="65">
        <v>0</v>
      </c>
      <c r="I66" s="2">
        <v>14.59</v>
      </c>
    </row>
    <row r="67" spans="1:9" ht="12.75">
      <c r="A67" s="83"/>
      <c r="B67" s="84"/>
      <c r="C67" s="12" t="s">
        <v>18</v>
      </c>
      <c r="D67" s="10" t="s">
        <v>17</v>
      </c>
      <c r="E67" s="9">
        <f>I67*E63/100</f>
        <v>5607.215999999999</v>
      </c>
      <c r="F67" s="9">
        <f>I67*F63/100</f>
        <v>5607.215999999999</v>
      </c>
      <c r="G67" s="65">
        <v>0</v>
      </c>
      <c r="I67" s="2">
        <v>8</v>
      </c>
    </row>
    <row r="68" spans="1:9" ht="12.75">
      <c r="A68" s="83"/>
      <c r="B68" s="84"/>
      <c r="C68" s="12" t="s">
        <v>19</v>
      </c>
      <c r="D68" s="10" t="s">
        <v>17</v>
      </c>
      <c r="E68" s="9">
        <f>I68*E63/100</f>
        <v>8957.527559999999</v>
      </c>
      <c r="F68" s="9">
        <f>I68*F63/100</f>
        <v>8957.527559999999</v>
      </c>
      <c r="G68" s="65">
        <v>0</v>
      </c>
      <c r="I68" s="2">
        <v>12.78</v>
      </c>
    </row>
    <row r="69" spans="1:9" ht="12.75">
      <c r="A69" s="83"/>
      <c r="B69" s="84"/>
      <c r="C69" s="12" t="s">
        <v>20</v>
      </c>
      <c r="D69" s="10" t="s">
        <v>17</v>
      </c>
      <c r="E69" s="9">
        <f>I69*E63/100</f>
        <v>5144.62068</v>
      </c>
      <c r="F69" s="9">
        <f>I69*F63/100</f>
        <v>5144.62068</v>
      </c>
      <c r="G69" s="65">
        <v>0</v>
      </c>
      <c r="I69" s="2">
        <v>7.34</v>
      </c>
    </row>
    <row r="70" spans="1:9" ht="12.75">
      <c r="A70" s="83"/>
      <c r="B70" s="84"/>
      <c r="C70" s="12" t="s">
        <v>21</v>
      </c>
      <c r="D70" s="10" t="s">
        <v>22</v>
      </c>
      <c r="E70" s="9">
        <f>I70*E63/100</f>
        <v>175.22549999999998</v>
      </c>
      <c r="F70" s="9">
        <f>I70*F63/100</f>
        <v>175.22549999999998</v>
      </c>
      <c r="G70" s="65">
        <v>0</v>
      </c>
      <c r="I70" s="2">
        <v>0.25</v>
      </c>
    </row>
    <row r="71" spans="1:9" ht="12.75">
      <c r="A71" s="83"/>
      <c r="B71" s="84"/>
      <c r="C71" s="12" t="s">
        <v>23</v>
      </c>
      <c r="D71" s="10" t="s">
        <v>12</v>
      </c>
      <c r="E71" s="9">
        <f>I71*E63/100</f>
        <v>12707.353259999998</v>
      </c>
      <c r="F71" s="9">
        <f>I71*F63/100</f>
        <v>12707.353259999998</v>
      </c>
      <c r="G71" s="65">
        <v>0</v>
      </c>
      <c r="I71" s="2">
        <v>18.13</v>
      </c>
    </row>
    <row r="72" spans="1:9" ht="25.5">
      <c r="A72" s="83"/>
      <c r="B72" s="84"/>
      <c r="C72" s="12" t="s">
        <v>24</v>
      </c>
      <c r="D72" s="10" t="s">
        <v>17</v>
      </c>
      <c r="E72" s="9">
        <f>I72*E63/100</f>
        <v>16408.11582</v>
      </c>
      <c r="F72" s="9">
        <f>I72*F63/100</f>
        <v>16408.11582</v>
      </c>
      <c r="G72" s="65">
        <v>0</v>
      </c>
      <c r="I72" s="2">
        <v>23.41</v>
      </c>
    </row>
    <row r="73" spans="1:7" ht="13.5" thickBot="1">
      <c r="A73" s="85"/>
      <c r="B73" s="86"/>
      <c r="C73" s="13" t="s">
        <v>26</v>
      </c>
      <c r="D73" s="14" t="s">
        <v>27</v>
      </c>
      <c r="E73" s="16">
        <v>0</v>
      </c>
      <c r="F73" s="15"/>
      <c r="G73" s="66">
        <v>0</v>
      </c>
    </row>
    <row r="74" spans="1:7" ht="12.75">
      <c r="A74" s="26" t="s">
        <v>6</v>
      </c>
      <c r="B74" s="31" t="s">
        <v>34</v>
      </c>
      <c r="C74" s="28" t="s">
        <v>8</v>
      </c>
      <c r="D74" s="32"/>
      <c r="E74" s="30">
        <f>E76</f>
        <v>65196.8</v>
      </c>
      <c r="F74" s="30">
        <f>F76</f>
        <v>65196.8</v>
      </c>
      <c r="G74" s="64">
        <v>0</v>
      </c>
    </row>
    <row r="75" spans="1:7" ht="12.75" hidden="1">
      <c r="A75" s="20"/>
      <c r="B75" s="21"/>
      <c r="C75" s="7" t="s">
        <v>31</v>
      </c>
      <c r="D75" s="7"/>
      <c r="E75" s="9">
        <v>3744</v>
      </c>
      <c r="F75" s="19"/>
      <c r="G75" s="65">
        <v>0</v>
      </c>
    </row>
    <row r="76" spans="1:7" ht="12.75">
      <c r="A76" s="81"/>
      <c r="B76" s="82"/>
      <c r="C76" s="7" t="s">
        <v>11</v>
      </c>
      <c r="D76" s="10" t="s">
        <v>12</v>
      </c>
      <c r="E76" s="9">
        <f>61452.8+E75</f>
        <v>65196.8</v>
      </c>
      <c r="F76" s="9">
        <v>65196.8</v>
      </c>
      <c r="G76" s="65">
        <v>0</v>
      </c>
    </row>
    <row r="77" spans="1:7" ht="12.75">
      <c r="A77" s="83"/>
      <c r="B77" s="84"/>
      <c r="C77" s="8" t="s">
        <v>13</v>
      </c>
      <c r="D77" s="8"/>
      <c r="E77" s="9"/>
      <c r="F77" s="9"/>
      <c r="G77" s="65"/>
    </row>
    <row r="78" spans="1:9" ht="12.75">
      <c r="A78" s="83"/>
      <c r="B78" s="84"/>
      <c r="C78" s="12" t="s">
        <v>14</v>
      </c>
      <c r="D78" s="10" t="s">
        <v>15</v>
      </c>
      <c r="E78" s="9">
        <f>E76*I78/100</f>
        <v>10105.504</v>
      </c>
      <c r="F78" s="9">
        <f>F76*I78/100</f>
        <v>10105.504</v>
      </c>
      <c r="G78" s="65">
        <v>0</v>
      </c>
      <c r="I78" s="2">
        <v>15.5</v>
      </c>
    </row>
    <row r="79" spans="1:9" ht="12.75">
      <c r="A79" s="83"/>
      <c r="B79" s="84"/>
      <c r="C79" s="12" t="s">
        <v>16</v>
      </c>
      <c r="D79" s="10" t="s">
        <v>17</v>
      </c>
      <c r="E79" s="9">
        <f>I79*E76/100</f>
        <v>9512.21312</v>
      </c>
      <c r="F79" s="9">
        <f>I79*F76/100</f>
        <v>9512.21312</v>
      </c>
      <c r="G79" s="65">
        <v>0</v>
      </c>
      <c r="I79" s="2">
        <v>14.59</v>
      </c>
    </row>
    <row r="80" spans="1:9" ht="12.75">
      <c r="A80" s="83"/>
      <c r="B80" s="84"/>
      <c r="C80" s="12" t="s">
        <v>18</v>
      </c>
      <c r="D80" s="10" t="s">
        <v>17</v>
      </c>
      <c r="E80" s="9">
        <f>I80*E76/100</f>
        <v>5215.744000000001</v>
      </c>
      <c r="F80" s="9">
        <f>I80*F76/100</f>
        <v>5215.744000000001</v>
      </c>
      <c r="G80" s="65">
        <v>0</v>
      </c>
      <c r="I80" s="2">
        <v>8</v>
      </c>
    </row>
    <row r="81" spans="1:9" ht="12.75">
      <c r="A81" s="83"/>
      <c r="B81" s="84"/>
      <c r="C81" s="12" t="s">
        <v>19</v>
      </c>
      <c r="D81" s="10" t="s">
        <v>17</v>
      </c>
      <c r="E81" s="9">
        <f>I81*E76/100</f>
        <v>8332.15104</v>
      </c>
      <c r="F81" s="9">
        <f>I81*F76/100</f>
        <v>8332.15104</v>
      </c>
      <c r="G81" s="65">
        <v>0</v>
      </c>
      <c r="I81" s="2">
        <v>12.78</v>
      </c>
    </row>
    <row r="82" spans="1:9" ht="12.75">
      <c r="A82" s="83"/>
      <c r="B82" s="84"/>
      <c r="C82" s="12" t="s">
        <v>20</v>
      </c>
      <c r="D82" s="10" t="s">
        <v>17</v>
      </c>
      <c r="E82" s="9">
        <f>I82*E76/100</f>
        <v>4785.44512</v>
      </c>
      <c r="F82" s="9">
        <f>I82*F76/100</f>
        <v>4785.44512</v>
      </c>
      <c r="G82" s="65">
        <v>0</v>
      </c>
      <c r="I82" s="2">
        <v>7.34</v>
      </c>
    </row>
    <row r="83" spans="1:9" ht="12.75">
      <c r="A83" s="83"/>
      <c r="B83" s="84"/>
      <c r="C83" s="12" t="s">
        <v>21</v>
      </c>
      <c r="D83" s="10" t="s">
        <v>22</v>
      </c>
      <c r="E83" s="9">
        <f>I83*E76/100</f>
        <v>162.99200000000002</v>
      </c>
      <c r="F83" s="9">
        <f>I83*F76/100</f>
        <v>162.99200000000002</v>
      </c>
      <c r="G83" s="65">
        <v>0</v>
      </c>
      <c r="I83" s="2">
        <v>0.25</v>
      </c>
    </row>
    <row r="84" spans="1:9" ht="12.75">
      <c r="A84" s="83"/>
      <c r="B84" s="84"/>
      <c r="C84" s="12" t="s">
        <v>23</v>
      </c>
      <c r="D84" s="10" t="s">
        <v>12</v>
      </c>
      <c r="E84" s="9">
        <f>I84*E76/100</f>
        <v>11820.179839999999</v>
      </c>
      <c r="F84" s="9">
        <f>I84*F76/100</f>
        <v>11820.179839999999</v>
      </c>
      <c r="G84" s="65">
        <v>0</v>
      </c>
      <c r="I84" s="2">
        <v>18.13</v>
      </c>
    </row>
    <row r="85" spans="1:9" ht="26.25" thickBot="1">
      <c r="A85" s="83"/>
      <c r="B85" s="84"/>
      <c r="C85" s="12" t="s">
        <v>24</v>
      </c>
      <c r="D85" s="10" t="s">
        <v>17</v>
      </c>
      <c r="E85" s="9">
        <f>I85*E76/100</f>
        <v>15262.57088</v>
      </c>
      <c r="F85" s="9">
        <f>I85*F76/100</f>
        <v>15262.57088</v>
      </c>
      <c r="G85" s="65">
        <v>0</v>
      </c>
      <c r="I85" s="2">
        <v>23.41</v>
      </c>
    </row>
    <row r="86" spans="1:7" ht="12.75">
      <c r="A86" s="26" t="s">
        <v>6</v>
      </c>
      <c r="B86" s="31" t="s">
        <v>35</v>
      </c>
      <c r="C86" s="32"/>
      <c r="D86" s="33"/>
      <c r="E86" s="30">
        <f>E87+E89+E99</f>
        <v>151612.04</v>
      </c>
      <c r="F86" s="30">
        <v>151612.04</v>
      </c>
      <c r="G86" s="64">
        <v>0</v>
      </c>
    </row>
    <row r="87" spans="1:7" ht="12.75">
      <c r="A87" s="81"/>
      <c r="B87" s="82"/>
      <c r="C87" s="7" t="s">
        <v>9</v>
      </c>
      <c r="D87" s="8" t="s">
        <v>10</v>
      </c>
      <c r="E87" s="9">
        <f>8505+E88</f>
        <v>8540</v>
      </c>
      <c r="F87" s="9">
        <f>8505+F88</f>
        <v>8540</v>
      </c>
      <c r="G87" s="65">
        <v>0</v>
      </c>
    </row>
    <row r="88" spans="1:7" ht="12.75" customHeight="1" hidden="1">
      <c r="A88" s="83"/>
      <c r="B88" s="84"/>
      <c r="C88" s="7" t="s">
        <v>30</v>
      </c>
      <c r="D88" s="10" t="s">
        <v>12</v>
      </c>
      <c r="E88" s="18">
        <v>35</v>
      </c>
      <c r="F88" s="18">
        <v>35</v>
      </c>
      <c r="G88" s="65">
        <v>0</v>
      </c>
    </row>
    <row r="89" spans="1:7" ht="12.75">
      <c r="A89" s="83"/>
      <c r="B89" s="84"/>
      <c r="C89" s="7" t="s">
        <v>11</v>
      </c>
      <c r="D89" s="10" t="s">
        <v>12</v>
      </c>
      <c r="E89" s="9">
        <v>143072.04</v>
      </c>
      <c r="F89" s="9">
        <v>143072.04</v>
      </c>
      <c r="G89" s="65">
        <v>0</v>
      </c>
    </row>
    <row r="90" spans="1:7" ht="12.75">
      <c r="A90" s="83"/>
      <c r="B90" s="84"/>
      <c r="C90" s="8" t="s">
        <v>13</v>
      </c>
      <c r="D90" s="8"/>
      <c r="E90" s="9"/>
      <c r="F90" s="9"/>
      <c r="G90" s="65"/>
    </row>
    <row r="91" spans="1:9" ht="12.75">
      <c r="A91" s="83"/>
      <c r="B91" s="84"/>
      <c r="C91" s="12" t="s">
        <v>14</v>
      </c>
      <c r="D91" s="10" t="s">
        <v>15</v>
      </c>
      <c r="E91" s="9">
        <f>E89*I91/100</f>
        <v>22176.1662</v>
      </c>
      <c r="F91" s="9">
        <f>F89*I91/100</f>
        <v>22176.1662</v>
      </c>
      <c r="G91" s="65">
        <v>0</v>
      </c>
      <c r="I91" s="2">
        <v>15.5</v>
      </c>
    </row>
    <row r="92" spans="1:9" ht="12.75">
      <c r="A92" s="83"/>
      <c r="B92" s="84"/>
      <c r="C92" s="12" t="s">
        <v>16</v>
      </c>
      <c r="D92" s="10" t="s">
        <v>17</v>
      </c>
      <c r="E92" s="9">
        <f>I92*E89/100</f>
        <v>20874.210636</v>
      </c>
      <c r="F92" s="9">
        <f>I92*F89/100</f>
        <v>20874.210636</v>
      </c>
      <c r="G92" s="65">
        <v>0</v>
      </c>
      <c r="I92" s="2">
        <v>14.59</v>
      </c>
    </row>
    <row r="93" spans="1:9" ht="12.75">
      <c r="A93" s="83"/>
      <c r="B93" s="84"/>
      <c r="C93" s="12" t="s">
        <v>18</v>
      </c>
      <c r="D93" s="10" t="s">
        <v>17</v>
      </c>
      <c r="E93" s="9">
        <f>I93*E89/100</f>
        <v>11445.763200000001</v>
      </c>
      <c r="F93" s="9">
        <f>I93*F89/100</f>
        <v>11445.763200000001</v>
      </c>
      <c r="G93" s="65">
        <v>0</v>
      </c>
      <c r="I93" s="2">
        <v>8</v>
      </c>
    </row>
    <row r="94" spans="1:9" ht="12.75">
      <c r="A94" s="83"/>
      <c r="B94" s="84"/>
      <c r="C94" s="12" t="s">
        <v>19</v>
      </c>
      <c r="D94" s="10" t="s">
        <v>17</v>
      </c>
      <c r="E94" s="9">
        <f>I94*E89/100</f>
        <v>18284.606712</v>
      </c>
      <c r="F94" s="9">
        <f>I94*F89/100</f>
        <v>18284.606712</v>
      </c>
      <c r="G94" s="65">
        <v>0</v>
      </c>
      <c r="I94" s="2">
        <v>12.78</v>
      </c>
    </row>
    <row r="95" spans="1:9" ht="12.75">
      <c r="A95" s="83"/>
      <c r="B95" s="84"/>
      <c r="C95" s="12" t="s">
        <v>20</v>
      </c>
      <c r="D95" s="10" t="s">
        <v>17</v>
      </c>
      <c r="E95" s="9">
        <f>I95*E89/100</f>
        <v>10501.487736</v>
      </c>
      <c r="F95" s="9">
        <f>I95*F89/100</f>
        <v>10501.487736</v>
      </c>
      <c r="G95" s="65">
        <v>0</v>
      </c>
      <c r="I95" s="2">
        <v>7.34</v>
      </c>
    </row>
    <row r="96" spans="1:9" ht="12.75">
      <c r="A96" s="83"/>
      <c r="B96" s="84"/>
      <c r="C96" s="12" t="s">
        <v>21</v>
      </c>
      <c r="D96" s="10" t="s">
        <v>22</v>
      </c>
      <c r="E96" s="9">
        <f>I96*E89/100</f>
        <v>357.68010000000004</v>
      </c>
      <c r="F96" s="9">
        <f>I96*F89/100</f>
        <v>357.68010000000004</v>
      </c>
      <c r="G96" s="65">
        <v>0</v>
      </c>
      <c r="I96" s="2">
        <v>0.25</v>
      </c>
    </row>
    <row r="97" spans="1:9" ht="12.75">
      <c r="A97" s="83"/>
      <c r="B97" s="84"/>
      <c r="C97" s="12" t="s">
        <v>23</v>
      </c>
      <c r="D97" s="10" t="s">
        <v>12</v>
      </c>
      <c r="E97" s="9">
        <f>I97*E89/100</f>
        <v>25938.960852</v>
      </c>
      <c r="F97" s="9">
        <f>I97*F89/100</f>
        <v>25938.960852</v>
      </c>
      <c r="G97" s="65">
        <v>0</v>
      </c>
      <c r="I97" s="2">
        <v>18.13</v>
      </c>
    </row>
    <row r="98" spans="1:9" ht="25.5">
      <c r="A98" s="83"/>
      <c r="B98" s="84"/>
      <c r="C98" s="12" t="s">
        <v>24</v>
      </c>
      <c r="D98" s="10" t="s">
        <v>17</v>
      </c>
      <c r="E98" s="9">
        <f>I98*E89/100</f>
        <v>33493.164564</v>
      </c>
      <c r="F98" s="9">
        <f>I98*F89/100</f>
        <v>33493.164564</v>
      </c>
      <c r="G98" s="65">
        <v>0</v>
      </c>
      <c r="I98" s="2">
        <v>23.41</v>
      </c>
    </row>
    <row r="99" spans="1:7" ht="13.5" thickBot="1">
      <c r="A99" s="85"/>
      <c r="B99" s="86"/>
      <c r="C99" s="13" t="s">
        <v>26</v>
      </c>
      <c r="D99" s="14" t="s">
        <v>27</v>
      </c>
      <c r="E99" s="16"/>
      <c r="F99" s="15">
        <v>27166.67</v>
      </c>
      <c r="G99" s="66">
        <v>0</v>
      </c>
    </row>
    <row r="100" spans="1:7" ht="12.75">
      <c r="A100" s="26" t="s">
        <v>6</v>
      </c>
      <c r="B100" s="27">
        <v>21</v>
      </c>
      <c r="C100" s="28" t="s">
        <v>8</v>
      </c>
      <c r="D100" s="28"/>
      <c r="E100" s="30">
        <f>E103+E105+E106</f>
        <v>150177.88</v>
      </c>
      <c r="F100" s="30">
        <f>F103+F105+F106</f>
        <v>150177.88</v>
      </c>
      <c r="G100" s="64">
        <v>0</v>
      </c>
    </row>
    <row r="101" spans="1:7" ht="12.75" hidden="1">
      <c r="A101" s="20"/>
      <c r="B101" s="21"/>
      <c r="C101" s="7" t="s">
        <v>36</v>
      </c>
      <c r="D101" s="7"/>
      <c r="E101" s="9">
        <v>37201.44</v>
      </c>
      <c r="F101" s="9">
        <v>37201.44</v>
      </c>
      <c r="G101" s="65">
        <v>0</v>
      </c>
    </row>
    <row r="102" spans="1:7" ht="12.75" hidden="1">
      <c r="A102" s="20"/>
      <c r="B102" s="21"/>
      <c r="C102" s="7" t="s">
        <v>37</v>
      </c>
      <c r="D102" s="7"/>
      <c r="E102" s="19"/>
      <c r="F102" s="19"/>
      <c r="G102" s="65">
        <v>0</v>
      </c>
    </row>
    <row r="103" spans="1:7" ht="12.75">
      <c r="A103" s="81"/>
      <c r="B103" s="82"/>
      <c r="C103" s="7" t="s">
        <v>9</v>
      </c>
      <c r="D103" s="8" t="s">
        <v>10</v>
      </c>
      <c r="E103" s="18">
        <f>460+E104+E102</f>
        <v>5920</v>
      </c>
      <c r="F103" s="18">
        <f>460+F104+F102</f>
        <v>5920</v>
      </c>
      <c r="G103" s="65">
        <v>0</v>
      </c>
    </row>
    <row r="104" spans="1:7" ht="12.75" customHeight="1" hidden="1">
      <c r="A104" s="83"/>
      <c r="B104" s="84"/>
      <c r="C104" s="7" t="s">
        <v>30</v>
      </c>
      <c r="D104" s="7"/>
      <c r="E104" s="9">
        <v>5460</v>
      </c>
      <c r="F104" s="9">
        <v>5460</v>
      </c>
      <c r="G104" s="65">
        <v>0</v>
      </c>
    </row>
    <row r="105" spans="1:7" ht="12.75">
      <c r="A105" s="83"/>
      <c r="B105" s="84"/>
      <c r="C105" s="7" t="s">
        <v>38</v>
      </c>
      <c r="D105" s="10" t="s">
        <v>12</v>
      </c>
      <c r="E105" s="9">
        <v>51995.64</v>
      </c>
      <c r="F105" s="9">
        <v>51995.64</v>
      </c>
      <c r="G105" s="65">
        <v>0</v>
      </c>
    </row>
    <row r="106" spans="1:7" ht="12.75">
      <c r="A106" s="83"/>
      <c r="B106" s="84"/>
      <c r="C106" s="7" t="s">
        <v>11</v>
      </c>
      <c r="D106" s="10" t="s">
        <v>12</v>
      </c>
      <c r="E106" s="9">
        <f>E107+E101</f>
        <v>92262.24</v>
      </c>
      <c r="F106" s="9">
        <f>F107+F101</f>
        <v>92262.24</v>
      </c>
      <c r="G106" s="65">
        <v>0</v>
      </c>
    </row>
    <row r="107" spans="1:7" ht="12.75" customHeight="1" hidden="1">
      <c r="A107" s="83"/>
      <c r="B107" s="84"/>
      <c r="C107" s="7" t="s">
        <v>11</v>
      </c>
      <c r="D107" s="7"/>
      <c r="E107" s="9">
        <v>55060.8</v>
      </c>
      <c r="F107" s="9">
        <v>55060.8</v>
      </c>
      <c r="G107" s="65">
        <v>0</v>
      </c>
    </row>
    <row r="108" spans="1:7" ht="12.75">
      <c r="A108" s="83"/>
      <c r="B108" s="84"/>
      <c r="C108" s="8" t="s">
        <v>13</v>
      </c>
      <c r="D108" s="8"/>
      <c r="E108" s="9"/>
      <c r="F108" s="9"/>
      <c r="G108" s="65"/>
    </row>
    <row r="109" spans="1:9" ht="12.75">
      <c r="A109" s="83"/>
      <c r="B109" s="84"/>
      <c r="C109" s="12" t="s">
        <v>14</v>
      </c>
      <c r="D109" s="10" t="s">
        <v>15</v>
      </c>
      <c r="E109" s="9">
        <f>(E107*I109/100)+E101</f>
        <v>45735.864</v>
      </c>
      <c r="F109" s="9">
        <f>(F107*I109/100)+F101</f>
        <v>45735.864</v>
      </c>
      <c r="G109" s="65">
        <v>0</v>
      </c>
      <c r="I109" s="2">
        <v>15.5</v>
      </c>
    </row>
    <row r="110" spans="1:9" ht="12.75">
      <c r="A110" s="83"/>
      <c r="B110" s="84"/>
      <c r="C110" s="12" t="s">
        <v>16</v>
      </c>
      <c r="D110" s="10" t="s">
        <v>17</v>
      </c>
      <c r="E110" s="9">
        <f>I110*E107/100</f>
        <v>8033.370720000001</v>
      </c>
      <c r="F110" s="9">
        <f>I110*F107/100</f>
        <v>8033.370720000001</v>
      </c>
      <c r="G110" s="65">
        <v>0</v>
      </c>
      <c r="I110" s="2">
        <v>14.59</v>
      </c>
    </row>
    <row r="111" spans="1:9" ht="12.75">
      <c r="A111" s="83"/>
      <c r="B111" s="84"/>
      <c r="C111" s="12" t="s">
        <v>18</v>
      </c>
      <c r="D111" s="10" t="s">
        <v>17</v>
      </c>
      <c r="E111" s="9">
        <f>I111*E107/100</f>
        <v>4404.8640000000005</v>
      </c>
      <c r="F111" s="9">
        <f>I111*F107/100</f>
        <v>4404.8640000000005</v>
      </c>
      <c r="G111" s="65">
        <v>0</v>
      </c>
      <c r="I111" s="2">
        <v>8</v>
      </c>
    </row>
    <row r="112" spans="1:9" ht="12.75">
      <c r="A112" s="83"/>
      <c r="B112" s="84"/>
      <c r="C112" s="12" t="s">
        <v>19</v>
      </c>
      <c r="D112" s="10" t="s">
        <v>17</v>
      </c>
      <c r="E112" s="9">
        <f>I112*E107/100</f>
        <v>7036.77024</v>
      </c>
      <c r="F112" s="9">
        <f>I112*F107/100</f>
        <v>7036.77024</v>
      </c>
      <c r="G112" s="65">
        <v>0</v>
      </c>
      <c r="I112" s="2">
        <v>12.78</v>
      </c>
    </row>
    <row r="113" spans="1:9" ht="12.75">
      <c r="A113" s="83"/>
      <c r="B113" s="84"/>
      <c r="C113" s="12" t="s">
        <v>20</v>
      </c>
      <c r="D113" s="10" t="s">
        <v>17</v>
      </c>
      <c r="E113" s="9">
        <f>I113*E107/100</f>
        <v>4041.46272</v>
      </c>
      <c r="F113" s="9">
        <f>I113*F107/100</f>
        <v>4041.46272</v>
      </c>
      <c r="G113" s="65">
        <v>0</v>
      </c>
      <c r="I113" s="2">
        <v>7.34</v>
      </c>
    </row>
    <row r="114" spans="1:9" ht="12.75">
      <c r="A114" s="83"/>
      <c r="B114" s="84"/>
      <c r="C114" s="12" t="s">
        <v>21</v>
      </c>
      <c r="D114" s="10" t="s">
        <v>22</v>
      </c>
      <c r="E114" s="9">
        <f>I114*E107/100</f>
        <v>137.65200000000002</v>
      </c>
      <c r="F114" s="9">
        <f>I114*F107/100</f>
        <v>137.65200000000002</v>
      </c>
      <c r="G114" s="65">
        <v>0</v>
      </c>
      <c r="I114" s="2">
        <v>0.25</v>
      </c>
    </row>
    <row r="115" spans="1:9" ht="12.75">
      <c r="A115" s="83"/>
      <c r="B115" s="84"/>
      <c r="C115" s="12" t="s">
        <v>23</v>
      </c>
      <c r="D115" s="10" t="s">
        <v>12</v>
      </c>
      <c r="E115" s="9">
        <f>I115*E107/100</f>
        <v>9982.52304</v>
      </c>
      <c r="F115" s="9">
        <f>I115*F107/100</f>
        <v>9982.52304</v>
      </c>
      <c r="G115" s="65">
        <v>0</v>
      </c>
      <c r="I115" s="2">
        <v>18.13</v>
      </c>
    </row>
    <row r="116" spans="1:9" ht="26.25" thickBot="1">
      <c r="A116" s="83"/>
      <c r="B116" s="84"/>
      <c r="C116" s="12" t="s">
        <v>24</v>
      </c>
      <c r="D116" s="10" t="s">
        <v>17</v>
      </c>
      <c r="E116" s="9">
        <f>I116*E107/100</f>
        <v>12889.73328</v>
      </c>
      <c r="F116" s="9">
        <f>I116*F107/100</f>
        <v>12889.73328</v>
      </c>
      <c r="G116" s="65">
        <v>0</v>
      </c>
      <c r="I116" s="2">
        <v>23.41</v>
      </c>
    </row>
    <row r="117" spans="1:7" ht="12.75">
      <c r="A117" s="26" t="s">
        <v>6</v>
      </c>
      <c r="B117" s="27" t="s">
        <v>39</v>
      </c>
      <c r="C117" s="28" t="s">
        <v>8</v>
      </c>
      <c r="D117" s="28"/>
      <c r="E117" s="30">
        <f>E119+E120</f>
        <v>211424.88</v>
      </c>
      <c r="F117" s="30">
        <f>F119+F120</f>
        <v>211424.88</v>
      </c>
      <c r="G117" s="64">
        <v>0</v>
      </c>
    </row>
    <row r="118" spans="1:7" ht="12.75" hidden="1">
      <c r="A118" s="20"/>
      <c r="B118" s="21"/>
      <c r="C118" s="7" t="s">
        <v>36</v>
      </c>
      <c r="D118" s="7"/>
      <c r="E118" s="19"/>
      <c r="F118" s="19"/>
      <c r="G118" s="65">
        <v>0</v>
      </c>
    </row>
    <row r="119" spans="1:7" ht="12.75">
      <c r="A119" s="81"/>
      <c r="B119" s="82"/>
      <c r="C119" s="7" t="s">
        <v>9</v>
      </c>
      <c r="D119" s="8" t="s">
        <v>10</v>
      </c>
      <c r="E119" s="9">
        <v>10800</v>
      </c>
      <c r="F119" s="9">
        <v>10800</v>
      </c>
      <c r="G119" s="65">
        <v>0</v>
      </c>
    </row>
    <row r="120" spans="1:7" ht="12.75">
      <c r="A120" s="83"/>
      <c r="B120" s="84"/>
      <c r="C120" s="7" t="s">
        <v>11</v>
      </c>
      <c r="D120" s="10" t="s">
        <v>12</v>
      </c>
      <c r="E120" s="18">
        <f>E121+E118</f>
        <v>200624.88</v>
      </c>
      <c r="F120" s="18">
        <f>F121+F118</f>
        <v>200624.88</v>
      </c>
      <c r="G120" s="65">
        <v>0</v>
      </c>
    </row>
    <row r="121" spans="1:7" ht="12.75" customHeight="1" hidden="1">
      <c r="A121" s="83"/>
      <c r="B121" s="84"/>
      <c r="C121" s="7" t="s">
        <v>11</v>
      </c>
      <c r="D121" s="7"/>
      <c r="E121" s="9">
        <v>200624.88</v>
      </c>
      <c r="F121" s="9">
        <v>200624.88</v>
      </c>
      <c r="G121" s="65">
        <v>0</v>
      </c>
    </row>
    <row r="122" spans="1:7" ht="12.75">
      <c r="A122" s="83"/>
      <c r="B122" s="84"/>
      <c r="C122" s="8" t="s">
        <v>13</v>
      </c>
      <c r="D122" s="8"/>
      <c r="E122" s="9"/>
      <c r="F122" s="9"/>
      <c r="G122" s="65"/>
    </row>
    <row r="123" spans="1:9" ht="12.75">
      <c r="A123" s="83"/>
      <c r="B123" s="84"/>
      <c r="C123" s="12" t="s">
        <v>14</v>
      </c>
      <c r="D123" s="10" t="s">
        <v>15</v>
      </c>
      <c r="E123" s="9">
        <f>E121*I123/100</f>
        <v>31096.8564</v>
      </c>
      <c r="F123" s="9">
        <f>F121*I123/100</f>
        <v>31096.8564</v>
      </c>
      <c r="G123" s="65">
        <v>0</v>
      </c>
      <c r="I123" s="2">
        <v>15.5</v>
      </c>
    </row>
    <row r="124" spans="1:9" ht="12.75">
      <c r="A124" s="83"/>
      <c r="B124" s="84"/>
      <c r="C124" s="12" t="s">
        <v>16</v>
      </c>
      <c r="D124" s="10" t="s">
        <v>17</v>
      </c>
      <c r="E124" s="9">
        <f>I124*E121/100</f>
        <v>29271.169992</v>
      </c>
      <c r="F124" s="9">
        <f>I124*F121/100</f>
        <v>29271.169992</v>
      </c>
      <c r="G124" s="65">
        <v>0</v>
      </c>
      <c r="I124" s="2">
        <v>14.59</v>
      </c>
    </row>
    <row r="125" spans="1:9" ht="12.75">
      <c r="A125" s="83"/>
      <c r="B125" s="84"/>
      <c r="C125" s="12" t="s">
        <v>18</v>
      </c>
      <c r="D125" s="10" t="s">
        <v>17</v>
      </c>
      <c r="E125" s="9">
        <f>I125*E121/100</f>
        <v>16049.9904</v>
      </c>
      <c r="F125" s="9">
        <f>I125*F121/100</f>
        <v>16049.9904</v>
      </c>
      <c r="G125" s="65">
        <v>0</v>
      </c>
      <c r="I125" s="2">
        <v>8</v>
      </c>
    </row>
    <row r="126" spans="1:9" ht="12.75">
      <c r="A126" s="83"/>
      <c r="B126" s="84"/>
      <c r="C126" s="12" t="s">
        <v>19</v>
      </c>
      <c r="D126" s="10" t="s">
        <v>17</v>
      </c>
      <c r="E126" s="9">
        <f>I126*E121/100</f>
        <v>25639.859664</v>
      </c>
      <c r="F126" s="9">
        <f>I126*F121/100</f>
        <v>25639.859664</v>
      </c>
      <c r="G126" s="65">
        <v>0</v>
      </c>
      <c r="I126" s="2">
        <v>12.78</v>
      </c>
    </row>
    <row r="127" spans="1:9" ht="12.75">
      <c r="A127" s="83"/>
      <c r="B127" s="84"/>
      <c r="C127" s="12" t="s">
        <v>20</v>
      </c>
      <c r="D127" s="10" t="s">
        <v>17</v>
      </c>
      <c r="E127" s="9">
        <f>I127*E121/100</f>
        <v>14725.866192000001</v>
      </c>
      <c r="F127" s="9">
        <f>I127*F121/100</f>
        <v>14725.866192000001</v>
      </c>
      <c r="G127" s="65">
        <v>0</v>
      </c>
      <c r="I127" s="2">
        <v>7.34</v>
      </c>
    </row>
    <row r="128" spans="1:9" ht="12.75">
      <c r="A128" s="83"/>
      <c r="B128" s="84"/>
      <c r="C128" s="12" t="s">
        <v>21</v>
      </c>
      <c r="D128" s="10" t="s">
        <v>22</v>
      </c>
      <c r="E128" s="9">
        <f>I128*E121/100</f>
        <v>501.5622</v>
      </c>
      <c r="F128" s="9">
        <f>I128*F121/100</f>
        <v>501.5622</v>
      </c>
      <c r="G128" s="65">
        <v>0</v>
      </c>
      <c r="I128" s="2">
        <v>0.25</v>
      </c>
    </row>
    <row r="129" spans="1:9" ht="12.75">
      <c r="A129" s="83"/>
      <c r="B129" s="84"/>
      <c r="C129" s="12" t="s">
        <v>23</v>
      </c>
      <c r="D129" s="10" t="s">
        <v>12</v>
      </c>
      <c r="E129" s="9">
        <f>I129*E121/100</f>
        <v>36373.290744</v>
      </c>
      <c r="F129" s="9">
        <f>I129*F121/100</f>
        <v>36373.290744</v>
      </c>
      <c r="G129" s="65">
        <v>0</v>
      </c>
      <c r="I129" s="2">
        <v>18.13</v>
      </c>
    </row>
    <row r="130" spans="1:9" ht="26.25" thickBot="1">
      <c r="A130" s="83"/>
      <c r="B130" s="84"/>
      <c r="C130" s="12" t="s">
        <v>24</v>
      </c>
      <c r="D130" s="10" t="s">
        <v>17</v>
      </c>
      <c r="E130" s="9">
        <f>I130*E121/100</f>
        <v>46966.284408</v>
      </c>
      <c r="F130" s="9">
        <f>I130*F121/100</f>
        <v>46966.284408</v>
      </c>
      <c r="G130" s="65">
        <v>0</v>
      </c>
      <c r="I130" s="2">
        <v>23.41</v>
      </c>
    </row>
    <row r="131" spans="1:7" ht="12.75">
      <c r="A131" s="26" t="s">
        <v>6</v>
      </c>
      <c r="B131" s="27" t="s">
        <v>40</v>
      </c>
      <c r="C131" s="28" t="s">
        <v>8</v>
      </c>
      <c r="D131" s="28"/>
      <c r="E131" s="30">
        <f>E133+E135</f>
        <v>210391.2</v>
      </c>
      <c r="F131" s="30">
        <f>F133+F135</f>
        <v>210391.2</v>
      </c>
      <c r="G131" s="64">
        <v>0</v>
      </c>
    </row>
    <row r="132" spans="1:7" ht="12.75" hidden="1">
      <c r="A132" s="20"/>
      <c r="B132" s="21"/>
      <c r="C132" s="7" t="s">
        <v>36</v>
      </c>
      <c r="D132" s="7"/>
      <c r="E132" s="19"/>
      <c r="F132" s="19"/>
      <c r="G132" s="65">
        <v>0</v>
      </c>
    </row>
    <row r="133" spans="1:7" ht="12.75">
      <c r="A133" s="81"/>
      <c r="B133" s="82"/>
      <c r="C133" s="7" t="s">
        <v>9</v>
      </c>
      <c r="D133" s="8" t="s">
        <v>10</v>
      </c>
      <c r="E133" s="9">
        <f>5940+E134</f>
        <v>6360</v>
      </c>
      <c r="F133" s="9">
        <f>5940+F134</f>
        <v>6360</v>
      </c>
      <c r="G133" s="65">
        <v>0</v>
      </c>
    </row>
    <row r="134" spans="1:7" ht="12.75" customHeight="1" hidden="1">
      <c r="A134" s="83"/>
      <c r="B134" s="84"/>
      <c r="C134" s="7" t="s">
        <v>30</v>
      </c>
      <c r="D134" s="7"/>
      <c r="E134" s="18">
        <v>420</v>
      </c>
      <c r="F134" s="18">
        <v>420</v>
      </c>
      <c r="G134" s="65">
        <v>0</v>
      </c>
    </row>
    <row r="135" spans="1:7" ht="12.75">
      <c r="A135" s="83"/>
      <c r="B135" s="84"/>
      <c r="C135" s="7" t="s">
        <v>11</v>
      </c>
      <c r="D135" s="10" t="s">
        <v>12</v>
      </c>
      <c r="E135" s="18">
        <f>E136+E132</f>
        <v>204031.2</v>
      </c>
      <c r="F135" s="18">
        <f>F136+F132</f>
        <v>204031.2</v>
      </c>
      <c r="G135" s="65">
        <v>0</v>
      </c>
    </row>
    <row r="136" spans="1:7" ht="12.75" customHeight="1" hidden="1">
      <c r="A136" s="83"/>
      <c r="B136" s="84"/>
      <c r="C136" s="7" t="s">
        <v>11</v>
      </c>
      <c r="D136" s="7"/>
      <c r="E136" s="9">
        <v>204031.2</v>
      </c>
      <c r="F136" s="9">
        <v>204031.2</v>
      </c>
      <c r="G136" s="65">
        <v>0</v>
      </c>
    </row>
    <row r="137" spans="1:7" ht="12.75">
      <c r="A137" s="83"/>
      <c r="B137" s="84"/>
      <c r="C137" s="8" t="s">
        <v>13</v>
      </c>
      <c r="D137" s="8"/>
      <c r="E137" s="9"/>
      <c r="F137" s="9"/>
      <c r="G137" s="65"/>
    </row>
    <row r="138" spans="1:9" ht="12.75">
      <c r="A138" s="83"/>
      <c r="B138" s="84"/>
      <c r="C138" s="12" t="s">
        <v>14</v>
      </c>
      <c r="D138" s="10" t="s">
        <v>15</v>
      </c>
      <c r="E138" s="9">
        <f>E136*I138/100</f>
        <v>31624.836</v>
      </c>
      <c r="F138" s="9">
        <f>F136*I138/100</f>
        <v>31624.836</v>
      </c>
      <c r="G138" s="65">
        <v>0</v>
      </c>
      <c r="I138" s="2">
        <v>15.5</v>
      </c>
    </row>
    <row r="139" spans="1:9" ht="12.75">
      <c r="A139" s="83"/>
      <c r="B139" s="84"/>
      <c r="C139" s="12" t="s">
        <v>16</v>
      </c>
      <c r="D139" s="10" t="s">
        <v>17</v>
      </c>
      <c r="E139" s="9">
        <f>I139*E136/100</f>
        <v>29768.15208</v>
      </c>
      <c r="F139" s="9">
        <f>I139*F136/100</f>
        <v>29768.15208</v>
      </c>
      <c r="G139" s="65">
        <v>0</v>
      </c>
      <c r="I139" s="2">
        <v>14.59</v>
      </c>
    </row>
    <row r="140" spans="1:9" ht="12.75">
      <c r="A140" s="83"/>
      <c r="B140" s="84"/>
      <c r="C140" s="12" t="s">
        <v>18</v>
      </c>
      <c r="D140" s="10" t="s">
        <v>17</v>
      </c>
      <c r="E140" s="9">
        <f>I140*E136/100</f>
        <v>16322.496000000001</v>
      </c>
      <c r="F140" s="9">
        <f>I140*F136/100</f>
        <v>16322.496000000001</v>
      </c>
      <c r="G140" s="65">
        <v>0</v>
      </c>
      <c r="I140" s="2">
        <v>8</v>
      </c>
    </row>
    <row r="141" spans="1:9" ht="12.75">
      <c r="A141" s="83"/>
      <c r="B141" s="84"/>
      <c r="C141" s="12" t="s">
        <v>19</v>
      </c>
      <c r="D141" s="10" t="s">
        <v>17</v>
      </c>
      <c r="E141" s="9">
        <f>I141*E136/100</f>
        <v>26075.18736</v>
      </c>
      <c r="F141" s="9">
        <f>I141*F136/100</f>
        <v>26075.18736</v>
      </c>
      <c r="G141" s="65">
        <v>0</v>
      </c>
      <c r="I141" s="2">
        <v>12.78</v>
      </c>
    </row>
    <row r="142" spans="1:9" ht="12.75">
      <c r="A142" s="83"/>
      <c r="B142" s="84"/>
      <c r="C142" s="12" t="s">
        <v>20</v>
      </c>
      <c r="D142" s="10" t="s">
        <v>17</v>
      </c>
      <c r="E142" s="9">
        <f>I142*E136/100</f>
        <v>14975.890080000001</v>
      </c>
      <c r="F142" s="9">
        <f>I142*F136/100</f>
        <v>14975.890080000001</v>
      </c>
      <c r="G142" s="65">
        <v>0</v>
      </c>
      <c r="I142" s="2">
        <v>7.34</v>
      </c>
    </row>
    <row r="143" spans="1:9" ht="12.75">
      <c r="A143" s="83"/>
      <c r="B143" s="84"/>
      <c r="C143" s="12" t="s">
        <v>21</v>
      </c>
      <c r="D143" s="10" t="s">
        <v>22</v>
      </c>
      <c r="E143" s="9">
        <f>I143*E136/100</f>
        <v>510.07800000000003</v>
      </c>
      <c r="F143" s="9">
        <f>I143*F136/100</f>
        <v>510.07800000000003</v>
      </c>
      <c r="G143" s="65">
        <v>0</v>
      </c>
      <c r="I143" s="2">
        <v>0.25</v>
      </c>
    </row>
    <row r="144" spans="1:9" ht="12.75">
      <c r="A144" s="83"/>
      <c r="B144" s="84"/>
      <c r="C144" s="12" t="s">
        <v>23</v>
      </c>
      <c r="D144" s="10" t="s">
        <v>12</v>
      </c>
      <c r="E144" s="9">
        <f>I144*E136/100</f>
        <v>36990.85656</v>
      </c>
      <c r="F144" s="9">
        <f>I144*F136/100</f>
        <v>36990.85656</v>
      </c>
      <c r="G144" s="65">
        <v>0</v>
      </c>
      <c r="I144" s="2">
        <v>18.13</v>
      </c>
    </row>
    <row r="145" spans="1:9" ht="26.25" thickBot="1">
      <c r="A145" s="83"/>
      <c r="B145" s="84"/>
      <c r="C145" s="12" t="s">
        <v>24</v>
      </c>
      <c r="D145" s="10" t="s">
        <v>17</v>
      </c>
      <c r="E145" s="9">
        <f>I145*E136/100</f>
        <v>47763.70392</v>
      </c>
      <c r="F145" s="9">
        <f>I145*F136/100</f>
        <v>47763.70392</v>
      </c>
      <c r="G145" s="65">
        <v>0</v>
      </c>
      <c r="I145" s="2">
        <v>23.41</v>
      </c>
    </row>
    <row r="146" spans="1:7" ht="12.75">
      <c r="A146" s="26" t="s">
        <v>6</v>
      </c>
      <c r="B146" s="27" t="s">
        <v>41</v>
      </c>
      <c r="C146" s="28" t="s">
        <v>8</v>
      </c>
      <c r="D146" s="28"/>
      <c r="E146" s="30">
        <f>E148+E149+E160</f>
        <v>217627</v>
      </c>
      <c r="F146" s="30">
        <v>217627</v>
      </c>
      <c r="G146" s="64">
        <v>0</v>
      </c>
    </row>
    <row r="147" spans="1:7" ht="12.75" hidden="1">
      <c r="A147" s="20"/>
      <c r="B147" s="21"/>
      <c r="C147" s="7" t="s">
        <v>36</v>
      </c>
      <c r="D147" s="7"/>
      <c r="E147" s="19"/>
      <c r="F147" s="19"/>
      <c r="G147" s="65">
        <v>0</v>
      </c>
    </row>
    <row r="148" spans="1:7" ht="12.75">
      <c r="A148" s="81"/>
      <c r="B148" s="82"/>
      <c r="C148" s="7" t="s">
        <v>9</v>
      </c>
      <c r="D148" s="8" t="s">
        <v>10</v>
      </c>
      <c r="E148" s="9">
        <v>15030</v>
      </c>
      <c r="F148" s="9">
        <v>15030</v>
      </c>
      <c r="G148" s="65">
        <v>0</v>
      </c>
    </row>
    <row r="149" spans="1:7" ht="12.75">
      <c r="A149" s="83"/>
      <c r="B149" s="84"/>
      <c r="C149" s="7" t="s">
        <v>11</v>
      </c>
      <c r="D149" s="10" t="s">
        <v>12</v>
      </c>
      <c r="E149" s="18">
        <f>E150+E147</f>
        <v>202597</v>
      </c>
      <c r="F149" s="18">
        <f>F150+F147</f>
        <v>202597</v>
      </c>
      <c r="G149" s="65">
        <v>0</v>
      </c>
    </row>
    <row r="150" spans="1:7" ht="12.75" customHeight="1" hidden="1">
      <c r="A150" s="83"/>
      <c r="B150" s="84"/>
      <c r="C150" s="7" t="s">
        <v>11</v>
      </c>
      <c r="D150" s="7"/>
      <c r="E150" s="9">
        <v>202597</v>
      </c>
      <c r="F150" s="9">
        <v>202597</v>
      </c>
      <c r="G150" s="65">
        <v>0</v>
      </c>
    </row>
    <row r="151" spans="1:7" ht="12.75">
      <c r="A151" s="83"/>
      <c r="B151" s="84"/>
      <c r="C151" s="8" t="s">
        <v>13</v>
      </c>
      <c r="D151" s="8"/>
      <c r="E151" s="9"/>
      <c r="F151" s="9"/>
      <c r="G151" s="65"/>
    </row>
    <row r="152" spans="1:9" ht="12.75">
      <c r="A152" s="83"/>
      <c r="B152" s="84"/>
      <c r="C152" s="12" t="s">
        <v>14</v>
      </c>
      <c r="D152" s="10" t="s">
        <v>15</v>
      </c>
      <c r="E152" s="9">
        <f>(E150*I152/100)+E147</f>
        <v>31402.535</v>
      </c>
      <c r="F152" s="9">
        <f>F150*I152/100</f>
        <v>31402.535</v>
      </c>
      <c r="G152" s="65">
        <v>0</v>
      </c>
      <c r="I152" s="2">
        <v>15.5</v>
      </c>
    </row>
    <row r="153" spans="1:9" ht="12.75">
      <c r="A153" s="83"/>
      <c r="B153" s="84"/>
      <c r="C153" s="12" t="s">
        <v>16</v>
      </c>
      <c r="D153" s="10" t="s">
        <v>17</v>
      </c>
      <c r="E153" s="9">
        <f>I153*E150/100</f>
        <v>29558.9023</v>
      </c>
      <c r="F153" s="9">
        <f>I153*F150/100</f>
        <v>29558.9023</v>
      </c>
      <c r="G153" s="65">
        <v>0</v>
      </c>
      <c r="I153" s="2">
        <v>14.59</v>
      </c>
    </row>
    <row r="154" spans="1:9" ht="12.75">
      <c r="A154" s="83"/>
      <c r="B154" s="84"/>
      <c r="C154" s="12" t="s">
        <v>18</v>
      </c>
      <c r="D154" s="10" t="s">
        <v>17</v>
      </c>
      <c r="E154" s="9">
        <f>I154*E150/100</f>
        <v>16207.76</v>
      </c>
      <c r="F154" s="9">
        <f>I154*F150/100</f>
        <v>16207.76</v>
      </c>
      <c r="G154" s="65">
        <v>0</v>
      </c>
      <c r="I154" s="2">
        <v>8</v>
      </c>
    </row>
    <row r="155" spans="1:9" ht="12.75">
      <c r="A155" s="83"/>
      <c r="B155" s="84"/>
      <c r="C155" s="12" t="s">
        <v>19</v>
      </c>
      <c r="D155" s="10" t="s">
        <v>17</v>
      </c>
      <c r="E155" s="9">
        <f>I155*E150/100</f>
        <v>25891.896599999996</v>
      </c>
      <c r="F155" s="9">
        <f>I155*F150/100</f>
        <v>25891.896599999996</v>
      </c>
      <c r="G155" s="65">
        <v>0</v>
      </c>
      <c r="I155" s="2">
        <v>12.78</v>
      </c>
    </row>
    <row r="156" spans="1:9" ht="12.75">
      <c r="A156" s="83"/>
      <c r="B156" s="84"/>
      <c r="C156" s="12" t="s">
        <v>20</v>
      </c>
      <c r="D156" s="10" t="s">
        <v>17</v>
      </c>
      <c r="E156" s="9">
        <f>I156*E150/100</f>
        <v>14870.6198</v>
      </c>
      <c r="F156" s="9">
        <f>I156*F150/100</f>
        <v>14870.6198</v>
      </c>
      <c r="G156" s="65">
        <v>0</v>
      </c>
      <c r="I156" s="2">
        <v>7.34</v>
      </c>
    </row>
    <row r="157" spans="1:9" ht="12.75">
      <c r="A157" s="83"/>
      <c r="B157" s="84"/>
      <c r="C157" s="12" t="s">
        <v>21</v>
      </c>
      <c r="D157" s="10" t="s">
        <v>22</v>
      </c>
      <c r="E157" s="9">
        <f>I157*E150/100</f>
        <v>506.4925</v>
      </c>
      <c r="F157" s="9">
        <f>I157*F150/100</f>
        <v>506.4925</v>
      </c>
      <c r="G157" s="65">
        <v>0</v>
      </c>
      <c r="I157" s="2">
        <v>0.25</v>
      </c>
    </row>
    <row r="158" spans="1:9" ht="12.75">
      <c r="A158" s="83"/>
      <c r="B158" s="84"/>
      <c r="C158" s="12" t="s">
        <v>23</v>
      </c>
      <c r="D158" s="10" t="s">
        <v>12</v>
      </c>
      <c r="E158" s="9">
        <f>I158*E150/100</f>
        <v>36730.8361</v>
      </c>
      <c r="F158" s="9">
        <f>I158*F150/100</f>
        <v>36730.8361</v>
      </c>
      <c r="G158" s="65">
        <v>0</v>
      </c>
      <c r="I158" s="2">
        <v>18.13</v>
      </c>
    </row>
    <row r="159" spans="1:9" ht="25.5">
      <c r="A159" s="83"/>
      <c r="B159" s="84"/>
      <c r="C159" s="12" t="s">
        <v>24</v>
      </c>
      <c r="D159" s="10" t="s">
        <v>17</v>
      </c>
      <c r="E159" s="9">
        <f>I159*E150/100</f>
        <v>47427.957700000006</v>
      </c>
      <c r="F159" s="9">
        <f>I159*F150/100</f>
        <v>47427.957700000006</v>
      </c>
      <c r="G159" s="65">
        <v>0</v>
      </c>
      <c r="I159" s="2">
        <v>23.41</v>
      </c>
    </row>
    <row r="160" spans="1:7" ht="13.5" thickBot="1">
      <c r="A160" s="85"/>
      <c r="B160" s="86"/>
      <c r="C160" s="13" t="s">
        <v>26</v>
      </c>
      <c r="D160" s="14" t="s">
        <v>27</v>
      </c>
      <c r="E160" s="16">
        <v>0</v>
      </c>
      <c r="F160" s="15">
        <v>12500</v>
      </c>
      <c r="G160" s="66">
        <v>0</v>
      </c>
    </row>
    <row r="161" spans="1:7" ht="12.75">
      <c r="A161" s="26" t="s">
        <v>6</v>
      </c>
      <c r="B161" s="27" t="s">
        <v>42</v>
      </c>
      <c r="C161" s="28" t="s">
        <v>8</v>
      </c>
      <c r="D161" s="28"/>
      <c r="E161" s="30">
        <f>E163+E164</f>
        <v>110954.16</v>
      </c>
      <c r="F161" s="30">
        <f>F163+F164</f>
        <v>110954.16</v>
      </c>
      <c r="G161" s="64">
        <v>0</v>
      </c>
    </row>
    <row r="162" spans="1:7" ht="12.75" hidden="1">
      <c r="A162" s="20"/>
      <c r="B162" s="21"/>
      <c r="C162" s="7" t="s">
        <v>36</v>
      </c>
      <c r="D162" s="7"/>
      <c r="E162" s="19"/>
      <c r="F162" s="19"/>
      <c r="G162" s="65">
        <v>0</v>
      </c>
    </row>
    <row r="163" spans="1:7" ht="12.75">
      <c r="A163" s="81"/>
      <c r="B163" s="82"/>
      <c r="C163" s="7" t="s">
        <v>9</v>
      </c>
      <c r="D163" s="8" t="s">
        <v>10</v>
      </c>
      <c r="E163" s="9">
        <v>8640</v>
      </c>
      <c r="F163" s="9">
        <v>8640</v>
      </c>
      <c r="G163" s="65">
        <v>0</v>
      </c>
    </row>
    <row r="164" spans="1:7" ht="12.75">
      <c r="A164" s="83"/>
      <c r="B164" s="84"/>
      <c r="C164" s="7" t="s">
        <v>11</v>
      </c>
      <c r="D164" s="10" t="s">
        <v>12</v>
      </c>
      <c r="E164" s="9">
        <f>E165+E162</f>
        <v>102314.16</v>
      </c>
      <c r="F164" s="9">
        <f>F165+F162</f>
        <v>102314.16</v>
      </c>
      <c r="G164" s="65">
        <v>0</v>
      </c>
    </row>
    <row r="165" spans="1:7" ht="12.75" customHeight="1" hidden="1">
      <c r="A165" s="83"/>
      <c r="B165" s="84"/>
      <c r="C165" s="7" t="s">
        <v>11</v>
      </c>
      <c r="D165" s="7"/>
      <c r="E165" s="9">
        <v>102314.16</v>
      </c>
      <c r="F165" s="9">
        <v>102314.16</v>
      </c>
      <c r="G165" s="65">
        <v>0</v>
      </c>
    </row>
    <row r="166" spans="1:7" ht="12.75">
      <c r="A166" s="83"/>
      <c r="B166" s="84"/>
      <c r="C166" s="8" t="s">
        <v>13</v>
      </c>
      <c r="D166" s="8"/>
      <c r="E166" s="9"/>
      <c r="F166" s="9"/>
      <c r="G166" s="65"/>
    </row>
    <row r="167" spans="1:9" ht="12.75">
      <c r="A167" s="83"/>
      <c r="B167" s="84"/>
      <c r="C167" s="12" t="s">
        <v>14</v>
      </c>
      <c r="D167" s="10" t="s">
        <v>15</v>
      </c>
      <c r="E167" s="9">
        <f>E165*I167/100</f>
        <v>15858.6948</v>
      </c>
      <c r="F167" s="9">
        <f>(F165*I167/100)+F162</f>
        <v>15858.6948</v>
      </c>
      <c r="G167" s="65">
        <v>0</v>
      </c>
      <c r="I167" s="2">
        <v>15.5</v>
      </c>
    </row>
    <row r="168" spans="1:9" ht="12.75">
      <c r="A168" s="83"/>
      <c r="B168" s="84"/>
      <c r="C168" s="12" t="s">
        <v>16</v>
      </c>
      <c r="D168" s="10" t="s">
        <v>17</v>
      </c>
      <c r="E168" s="9">
        <f>I168*E165/100</f>
        <v>14927.635944000001</v>
      </c>
      <c r="F168" s="9">
        <f>I168*F165/100</f>
        <v>14927.635944000001</v>
      </c>
      <c r="G168" s="65">
        <v>0</v>
      </c>
      <c r="I168" s="2">
        <v>14.59</v>
      </c>
    </row>
    <row r="169" spans="1:9" ht="12.75">
      <c r="A169" s="83"/>
      <c r="B169" s="84"/>
      <c r="C169" s="12" t="s">
        <v>18</v>
      </c>
      <c r="D169" s="10" t="s">
        <v>17</v>
      </c>
      <c r="E169" s="9">
        <f>I169*E165/100</f>
        <v>8185.1328</v>
      </c>
      <c r="F169" s="9">
        <f>I169*F165/100</f>
        <v>8185.1328</v>
      </c>
      <c r="G169" s="65">
        <v>0</v>
      </c>
      <c r="I169" s="2">
        <v>8</v>
      </c>
    </row>
    <row r="170" spans="1:9" ht="12.75">
      <c r="A170" s="83"/>
      <c r="B170" s="84"/>
      <c r="C170" s="12" t="s">
        <v>19</v>
      </c>
      <c r="D170" s="10" t="s">
        <v>17</v>
      </c>
      <c r="E170" s="9">
        <f>I170*E165/100</f>
        <v>13075.749647999999</v>
      </c>
      <c r="F170" s="9">
        <f>I170*F165/100</f>
        <v>13075.749647999999</v>
      </c>
      <c r="G170" s="65">
        <v>0</v>
      </c>
      <c r="I170" s="2">
        <v>12.78</v>
      </c>
    </row>
    <row r="171" spans="1:9" ht="12.75">
      <c r="A171" s="83"/>
      <c r="B171" s="84"/>
      <c r="C171" s="12" t="s">
        <v>20</v>
      </c>
      <c r="D171" s="10" t="s">
        <v>17</v>
      </c>
      <c r="E171" s="9">
        <f>I171*E165/100</f>
        <v>7509.859344</v>
      </c>
      <c r="F171" s="9">
        <f>I171*F165/100</f>
        <v>7509.859344</v>
      </c>
      <c r="G171" s="65">
        <v>0</v>
      </c>
      <c r="I171" s="2">
        <v>7.34</v>
      </c>
    </row>
    <row r="172" spans="1:9" ht="12.75">
      <c r="A172" s="83"/>
      <c r="B172" s="84"/>
      <c r="C172" s="12" t="s">
        <v>21</v>
      </c>
      <c r="D172" s="10" t="s">
        <v>22</v>
      </c>
      <c r="E172" s="9">
        <f>I172*E165/100</f>
        <v>255.7854</v>
      </c>
      <c r="F172" s="9">
        <f>I172*F165/100</f>
        <v>255.7854</v>
      </c>
      <c r="G172" s="65">
        <v>0</v>
      </c>
      <c r="I172" s="2">
        <v>0.25</v>
      </c>
    </row>
    <row r="173" spans="1:9" ht="12.75">
      <c r="A173" s="83"/>
      <c r="B173" s="84"/>
      <c r="C173" s="12" t="s">
        <v>23</v>
      </c>
      <c r="D173" s="10" t="s">
        <v>12</v>
      </c>
      <c r="E173" s="9">
        <f>I173*E165/100</f>
        <v>18549.557208</v>
      </c>
      <c r="F173" s="9">
        <f>I173*F165/100</f>
        <v>18549.557208</v>
      </c>
      <c r="G173" s="65">
        <v>0</v>
      </c>
      <c r="I173" s="2">
        <v>18.13</v>
      </c>
    </row>
    <row r="174" spans="1:9" ht="26.25" thickBot="1">
      <c r="A174" s="83"/>
      <c r="B174" s="84"/>
      <c r="C174" s="12" t="s">
        <v>24</v>
      </c>
      <c r="D174" s="10" t="s">
        <v>17</v>
      </c>
      <c r="E174" s="9">
        <f>I174*E165/100</f>
        <v>23951.744856</v>
      </c>
      <c r="F174" s="9">
        <f>I174*F165/100</f>
        <v>23951.744856</v>
      </c>
      <c r="G174" s="65">
        <v>0</v>
      </c>
      <c r="I174" s="2">
        <v>23.41</v>
      </c>
    </row>
    <row r="175" spans="1:7" ht="12.75">
      <c r="A175" s="26" t="s">
        <v>6</v>
      </c>
      <c r="B175" s="27" t="s">
        <v>43</v>
      </c>
      <c r="C175" s="28" t="s">
        <v>8</v>
      </c>
      <c r="D175" s="28"/>
      <c r="E175" s="30">
        <f>E176+E178</f>
        <v>110251.8</v>
      </c>
      <c r="F175" s="30">
        <f>F176+F178</f>
        <v>110251.8</v>
      </c>
      <c r="G175" s="64">
        <v>0</v>
      </c>
    </row>
    <row r="176" spans="1:7" ht="22.5">
      <c r="A176" s="81"/>
      <c r="B176" s="82"/>
      <c r="C176" s="7" t="s">
        <v>44</v>
      </c>
      <c r="D176" s="8" t="s">
        <v>10</v>
      </c>
      <c r="E176" s="9">
        <f>8100+E177</f>
        <v>8520</v>
      </c>
      <c r="F176" s="9">
        <f>8100+F177</f>
        <v>8520</v>
      </c>
      <c r="G176" s="65">
        <v>0</v>
      </c>
    </row>
    <row r="177" spans="1:7" ht="12.75" customHeight="1" hidden="1">
      <c r="A177" s="83"/>
      <c r="B177" s="84"/>
      <c r="C177" s="7" t="s">
        <v>30</v>
      </c>
      <c r="D177" s="7"/>
      <c r="E177" s="18">
        <v>420</v>
      </c>
      <c r="F177" s="18">
        <v>420</v>
      </c>
      <c r="G177" s="65">
        <v>0</v>
      </c>
    </row>
    <row r="178" spans="1:7" ht="12.75">
      <c r="A178" s="83"/>
      <c r="B178" s="84"/>
      <c r="C178" s="7" t="s">
        <v>11</v>
      </c>
      <c r="D178" s="10" t="s">
        <v>12</v>
      </c>
      <c r="E178" s="9">
        <v>101731.8</v>
      </c>
      <c r="F178" s="9">
        <v>101731.8</v>
      </c>
      <c r="G178" s="65">
        <v>0</v>
      </c>
    </row>
    <row r="179" spans="1:7" ht="12.75">
      <c r="A179" s="83"/>
      <c r="B179" s="84"/>
      <c r="C179" s="8" t="s">
        <v>13</v>
      </c>
      <c r="D179" s="8"/>
      <c r="E179" s="9"/>
      <c r="F179" s="9"/>
      <c r="G179" s="65"/>
    </row>
    <row r="180" spans="1:9" ht="12.75">
      <c r="A180" s="83"/>
      <c r="B180" s="84"/>
      <c r="C180" s="12" t="s">
        <v>14</v>
      </c>
      <c r="D180" s="10" t="s">
        <v>15</v>
      </c>
      <c r="E180" s="9">
        <f>E178*I180/100</f>
        <v>15768.429000000002</v>
      </c>
      <c r="F180" s="9">
        <f>F178*I180/100</f>
        <v>15768.429000000002</v>
      </c>
      <c r="G180" s="65">
        <v>0</v>
      </c>
      <c r="I180" s="2">
        <v>15.5</v>
      </c>
    </row>
    <row r="181" spans="1:9" ht="12.75">
      <c r="A181" s="83"/>
      <c r="B181" s="84"/>
      <c r="C181" s="12" t="s">
        <v>16</v>
      </c>
      <c r="D181" s="10" t="s">
        <v>17</v>
      </c>
      <c r="E181" s="9">
        <f>I181*E178/100</f>
        <v>14842.66962</v>
      </c>
      <c r="F181" s="9">
        <f>I181*F178/100</f>
        <v>14842.66962</v>
      </c>
      <c r="G181" s="65">
        <v>0</v>
      </c>
      <c r="I181" s="2">
        <v>14.59</v>
      </c>
    </row>
    <row r="182" spans="1:9" ht="12.75">
      <c r="A182" s="83"/>
      <c r="B182" s="84"/>
      <c r="C182" s="12" t="s">
        <v>18</v>
      </c>
      <c r="D182" s="10" t="s">
        <v>17</v>
      </c>
      <c r="E182" s="9">
        <f>I182*E178/100</f>
        <v>8138.544</v>
      </c>
      <c r="F182" s="9">
        <f>I182*F178/100</f>
        <v>8138.544</v>
      </c>
      <c r="G182" s="65">
        <v>0</v>
      </c>
      <c r="I182" s="2">
        <v>8</v>
      </c>
    </row>
    <row r="183" spans="1:9" ht="12.75">
      <c r="A183" s="83"/>
      <c r="B183" s="84"/>
      <c r="C183" s="12" t="s">
        <v>19</v>
      </c>
      <c r="D183" s="10" t="s">
        <v>17</v>
      </c>
      <c r="E183" s="9">
        <f>I183*E178/100</f>
        <v>13001.32404</v>
      </c>
      <c r="F183" s="9">
        <f>I183*F178/100</f>
        <v>13001.32404</v>
      </c>
      <c r="G183" s="65">
        <v>0</v>
      </c>
      <c r="I183" s="2">
        <v>12.78</v>
      </c>
    </row>
    <row r="184" spans="1:9" ht="12.75">
      <c r="A184" s="83"/>
      <c r="B184" s="84"/>
      <c r="C184" s="12" t="s">
        <v>20</v>
      </c>
      <c r="D184" s="10" t="s">
        <v>17</v>
      </c>
      <c r="E184" s="9">
        <f>I184*E178/100</f>
        <v>7467.11412</v>
      </c>
      <c r="F184" s="9">
        <f>I184*F178/100</f>
        <v>7467.11412</v>
      </c>
      <c r="G184" s="65">
        <v>0</v>
      </c>
      <c r="I184" s="2">
        <v>7.34</v>
      </c>
    </row>
    <row r="185" spans="1:9" ht="12.75">
      <c r="A185" s="83"/>
      <c r="B185" s="84"/>
      <c r="C185" s="12" t="s">
        <v>21</v>
      </c>
      <c r="D185" s="10" t="s">
        <v>22</v>
      </c>
      <c r="E185" s="9">
        <f>I185*E178/100</f>
        <v>254.3295</v>
      </c>
      <c r="F185" s="9">
        <f>I185*F178/100</f>
        <v>254.3295</v>
      </c>
      <c r="G185" s="65">
        <v>0</v>
      </c>
      <c r="I185" s="2">
        <v>0.25</v>
      </c>
    </row>
    <row r="186" spans="1:9" ht="12.75">
      <c r="A186" s="83"/>
      <c r="B186" s="84"/>
      <c r="C186" s="12" t="s">
        <v>23</v>
      </c>
      <c r="D186" s="10" t="s">
        <v>12</v>
      </c>
      <c r="E186" s="9">
        <f>I186*E178/100</f>
        <v>18443.97534</v>
      </c>
      <c r="F186" s="9">
        <f>I186*F178/100</f>
        <v>18443.97534</v>
      </c>
      <c r="G186" s="65">
        <v>0</v>
      </c>
      <c r="I186" s="2">
        <v>18.13</v>
      </c>
    </row>
    <row r="187" spans="1:9" ht="26.25" thickBot="1">
      <c r="A187" s="83"/>
      <c r="B187" s="84"/>
      <c r="C187" s="12" t="s">
        <v>24</v>
      </c>
      <c r="D187" s="10" t="s">
        <v>17</v>
      </c>
      <c r="E187" s="9">
        <f>I187*E178/100</f>
        <v>23815.414380000002</v>
      </c>
      <c r="F187" s="9">
        <f>I187*F178/100</f>
        <v>23815.414380000002</v>
      </c>
      <c r="G187" s="65">
        <v>0</v>
      </c>
      <c r="I187" s="2">
        <v>23.41</v>
      </c>
    </row>
    <row r="188" spans="1:7" ht="12.75">
      <c r="A188" s="26" t="s">
        <v>6</v>
      </c>
      <c r="B188" s="27" t="s">
        <v>45</v>
      </c>
      <c r="C188" s="28" t="s">
        <v>8</v>
      </c>
      <c r="D188" s="28"/>
      <c r="E188" s="30">
        <f>E190+E191+E202</f>
        <v>209965.56</v>
      </c>
      <c r="F188" s="30">
        <v>209965.56</v>
      </c>
      <c r="G188" s="64">
        <v>0</v>
      </c>
    </row>
    <row r="189" spans="1:7" ht="12.75" hidden="1">
      <c r="A189" s="20"/>
      <c r="B189" s="21"/>
      <c r="C189" s="7" t="s">
        <v>36</v>
      </c>
      <c r="D189" s="7"/>
      <c r="E189" s="19"/>
      <c r="F189" s="19"/>
      <c r="G189" s="65">
        <v>0</v>
      </c>
    </row>
    <row r="190" spans="1:7" ht="12.75">
      <c r="A190" s="81"/>
      <c r="B190" s="82"/>
      <c r="C190" s="7" t="s">
        <v>9</v>
      </c>
      <c r="D190" s="8" t="s">
        <v>10</v>
      </c>
      <c r="E190" s="9">
        <v>9180</v>
      </c>
      <c r="F190" s="9">
        <v>9180</v>
      </c>
      <c r="G190" s="65">
        <v>0</v>
      </c>
    </row>
    <row r="191" spans="1:7" ht="12.75">
      <c r="A191" s="83"/>
      <c r="B191" s="84"/>
      <c r="C191" s="7" t="s">
        <v>11</v>
      </c>
      <c r="D191" s="10" t="s">
        <v>12</v>
      </c>
      <c r="E191" s="9">
        <f>E192+E189</f>
        <v>200785.56</v>
      </c>
      <c r="F191" s="9">
        <f>F192+F189</f>
        <v>200785.56</v>
      </c>
      <c r="G191" s="65">
        <v>0</v>
      </c>
    </row>
    <row r="192" spans="1:7" ht="12.75" customHeight="1" hidden="1">
      <c r="A192" s="83"/>
      <c r="B192" s="84"/>
      <c r="C192" s="7" t="s">
        <v>11</v>
      </c>
      <c r="D192" s="7"/>
      <c r="E192" s="9">
        <v>200785.56</v>
      </c>
      <c r="F192" s="9">
        <v>200785.56</v>
      </c>
      <c r="G192" s="65">
        <v>0</v>
      </c>
    </row>
    <row r="193" spans="1:7" ht="12.75">
      <c r="A193" s="83"/>
      <c r="B193" s="84"/>
      <c r="C193" s="8" t="s">
        <v>13</v>
      </c>
      <c r="D193" s="8"/>
      <c r="E193" s="9"/>
      <c r="F193" s="9"/>
      <c r="G193" s="65"/>
    </row>
    <row r="194" spans="1:9" ht="12.75">
      <c r="A194" s="83"/>
      <c r="B194" s="84"/>
      <c r="C194" s="12" t="s">
        <v>14</v>
      </c>
      <c r="D194" s="10" t="s">
        <v>15</v>
      </c>
      <c r="E194" s="9">
        <f>E192*I194/100</f>
        <v>31121.7618</v>
      </c>
      <c r="F194" s="9">
        <f>F192*I194/100</f>
        <v>31121.7618</v>
      </c>
      <c r="G194" s="65">
        <v>0</v>
      </c>
      <c r="I194" s="2">
        <v>15.5</v>
      </c>
    </row>
    <row r="195" spans="1:9" ht="12.75">
      <c r="A195" s="83"/>
      <c r="B195" s="84"/>
      <c r="C195" s="12" t="s">
        <v>16</v>
      </c>
      <c r="D195" s="10" t="s">
        <v>17</v>
      </c>
      <c r="E195" s="9">
        <f>I195*E192/100</f>
        <v>29294.613204</v>
      </c>
      <c r="F195" s="9">
        <f>I195*F192/100</f>
        <v>29294.613204</v>
      </c>
      <c r="G195" s="65">
        <v>0</v>
      </c>
      <c r="I195" s="2">
        <v>14.59</v>
      </c>
    </row>
    <row r="196" spans="1:9" ht="12.75">
      <c r="A196" s="83"/>
      <c r="B196" s="84"/>
      <c r="C196" s="12" t="s">
        <v>18</v>
      </c>
      <c r="D196" s="10" t="s">
        <v>17</v>
      </c>
      <c r="E196" s="9">
        <f>I196*E192/100</f>
        <v>16062.844799999999</v>
      </c>
      <c r="F196" s="9">
        <f>I196*F192/100</f>
        <v>16062.844799999999</v>
      </c>
      <c r="G196" s="65">
        <v>0</v>
      </c>
      <c r="I196" s="2">
        <v>8</v>
      </c>
    </row>
    <row r="197" spans="1:9" ht="12.75">
      <c r="A197" s="83"/>
      <c r="B197" s="84"/>
      <c r="C197" s="12" t="s">
        <v>19</v>
      </c>
      <c r="D197" s="10" t="s">
        <v>17</v>
      </c>
      <c r="E197" s="9">
        <f>I197*E192/100</f>
        <v>25660.394568</v>
      </c>
      <c r="F197" s="9">
        <f>I197*F192/100</f>
        <v>25660.394568</v>
      </c>
      <c r="G197" s="65">
        <v>0</v>
      </c>
      <c r="I197" s="2">
        <v>12.78</v>
      </c>
    </row>
    <row r="198" spans="1:9" ht="12.75">
      <c r="A198" s="83"/>
      <c r="B198" s="84"/>
      <c r="C198" s="12" t="s">
        <v>20</v>
      </c>
      <c r="D198" s="10" t="s">
        <v>17</v>
      </c>
      <c r="E198" s="9">
        <f>I198*E192/100</f>
        <v>14737.660104</v>
      </c>
      <c r="F198" s="9">
        <f>I198*F192/100</f>
        <v>14737.660104</v>
      </c>
      <c r="G198" s="65">
        <v>0</v>
      </c>
      <c r="I198" s="2">
        <v>7.34</v>
      </c>
    </row>
    <row r="199" spans="1:9" ht="12.75">
      <c r="A199" s="83"/>
      <c r="B199" s="84"/>
      <c r="C199" s="12" t="s">
        <v>21</v>
      </c>
      <c r="D199" s="10" t="s">
        <v>22</v>
      </c>
      <c r="E199" s="9">
        <f>I199*E192/100</f>
        <v>501.96389999999997</v>
      </c>
      <c r="F199" s="9">
        <f>I199*F192/100</f>
        <v>501.96389999999997</v>
      </c>
      <c r="G199" s="65">
        <v>0</v>
      </c>
      <c r="I199" s="2">
        <v>0.25</v>
      </c>
    </row>
    <row r="200" spans="1:9" ht="12.75">
      <c r="A200" s="83"/>
      <c r="B200" s="84"/>
      <c r="C200" s="12" t="s">
        <v>23</v>
      </c>
      <c r="D200" s="10" t="s">
        <v>12</v>
      </c>
      <c r="E200" s="9">
        <f>I200*E192/100</f>
        <v>36402.42202799999</v>
      </c>
      <c r="F200" s="9">
        <f>I200*F192/100</f>
        <v>36402.42202799999</v>
      </c>
      <c r="G200" s="65">
        <v>0</v>
      </c>
      <c r="I200" s="2">
        <v>18.13</v>
      </c>
    </row>
    <row r="201" spans="1:9" ht="25.5">
      <c r="A201" s="83"/>
      <c r="B201" s="84"/>
      <c r="C201" s="12" t="s">
        <v>24</v>
      </c>
      <c r="D201" s="10" t="s">
        <v>17</v>
      </c>
      <c r="E201" s="9">
        <f>I201*E192/100</f>
        <v>47003.899595999996</v>
      </c>
      <c r="F201" s="9">
        <f>I201*F192/100</f>
        <v>47003.899595999996</v>
      </c>
      <c r="G201" s="65">
        <v>0</v>
      </c>
      <c r="I201" s="2">
        <v>23.41</v>
      </c>
    </row>
    <row r="202" spans="1:7" ht="13.5" thickBot="1">
      <c r="A202" s="85"/>
      <c r="B202" s="86"/>
      <c r="C202" s="13" t="s">
        <v>26</v>
      </c>
      <c r="D202" s="14" t="s">
        <v>27</v>
      </c>
      <c r="E202" s="16">
        <v>0</v>
      </c>
      <c r="F202" s="15">
        <v>10588.24</v>
      </c>
      <c r="G202" s="66">
        <v>0</v>
      </c>
    </row>
    <row r="203" spans="1:7" ht="12.75">
      <c r="A203" s="26" t="s">
        <v>6</v>
      </c>
      <c r="B203" s="27" t="s">
        <v>46</v>
      </c>
      <c r="C203" s="28" t="s">
        <v>8</v>
      </c>
      <c r="D203" s="28"/>
      <c r="E203" s="30">
        <f>E205</f>
        <v>103376.52</v>
      </c>
      <c r="F203" s="30">
        <f>F205</f>
        <v>103376.52</v>
      </c>
      <c r="G203" s="64">
        <v>0</v>
      </c>
    </row>
    <row r="204" spans="1:7" ht="12.75" hidden="1">
      <c r="A204" s="20"/>
      <c r="B204" s="21"/>
      <c r="C204" s="7" t="s">
        <v>36</v>
      </c>
      <c r="D204" s="7"/>
      <c r="E204" s="19"/>
      <c r="F204" s="19"/>
      <c r="G204" s="65">
        <v>0</v>
      </c>
    </row>
    <row r="205" spans="1:7" ht="12.75">
      <c r="A205" s="81"/>
      <c r="B205" s="82"/>
      <c r="C205" s="7" t="s">
        <v>11</v>
      </c>
      <c r="D205" s="10" t="s">
        <v>12</v>
      </c>
      <c r="E205" s="18">
        <f>E206+E204</f>
        <v>103376.52</v>
      </c>
      <c r="F205" s="18">
        <f>F206+F204</f>
        <v>103376.52</v>
      </c>
      <c r="G205" s="65">
        <v>0</v>
      </c>
    </row>
    <row r="206" spans="1:7" ht="12.75" customHeight="1" hidden="1">
      <c r="A206" s="83"/>
      <c r="B206" s="84"/>
      <c r="C206" s="7" t="s">
        <v>11</v>
      </c>
      <c r="D206" s="7"/>
      <c r="E206" s="9">
        <v>103376.52</v>
      </c>
      <c r="F206" s="9">
        <v>103376.52</v>
      </c>
      <c r="G206" s="65">
        <v>0</v>
      </c>
    </row>
    <row r="207" spans="1:7" ht="12.75">
      <c r="A207" s="83"/>
      <c r="B207" s="84"/>
      <c r="C207" s="8" t="s">
        <v>13</v>
      </c>
      <c r="D207" s="8"/>
      <c r="E207" s="9"/>
      <c r="F207" s="9"/>
      <c r="G207" s="65"/>
    </row>
    <row r="208" spans="1:9" ht="12.75">
      <c r="A208" s="83"/>
      <c r="B208" s="84"/>
      <c r="C208" s="12" t="s">
        <v>14</v>
      </c>
      <c r="D208" s="10" t="s">
        <v>15</v>
      </c>
      <c r="E208" s="9">
        <f>E206*I208/100</f>
        <v>16023.3606</v>
      </c>
      <c r="F208" s="9">
        <f>F206*I208/100</f>
        <v>16023.3606</v>
      </c>
      <c r="G208" s="65">
        <v>0</v>
      </c>
      <c r="I208" s="2">
        <v>15.5</v>
      </c>
    </row>
    <row r="209" spans="1:9" ht="12.75">
      <c r="A209" s="83"/>
      <c r="B209" s="84"/>
      <c r="C209" s="12" t="s">
        <v>16</v>
      </c>
      <c r="D209" s="10" t="s">
        <v>17</v>
      </c>
      <c r="E209" s="9">
        <f>I209*E206/100</f>
        <v>15082.634268</v>
      </c>
      <c r="F209" s="9">
        <f>I209*F206/100</f>
        <v>15082.634268</v>
      </c>
      <c r="G209" s="65">
        <v>0</v>
      </c>
      <c r="I209" s="2">
        <v>14.59</v>
      </c>
    </row>
    <row r="210" spans="1:9" ht="12.75">
      <c r="A210" s="83"/>
      <c r="B210" s="84"/>
      <c r="C210" s="12" t="s">
        <v>18</v>
      </c>
      <c r="D210" s="10" t="s">
        <v>17</v>
      </c>
      <c r="E210" s="9">
        <f>I210*E206/100</f>
        <v>8270.1216</v>
      </c>
      <c r="F210" s="9">
        <f>I210*F206/100</f>
        <v>8270.1216</v>
      </c>
      <c r="G210" s="65">
        <v>0</v>
      </c>
      <c r="I210" s="2">
        <v>8</v>
      </c>
    </row>
    <row r="211" spans="1:9" ht="12.75">
      <c r="A211" s="83"/>
      <c r="B211" s="84"/>
      <c r="C211" s="12" t="s">
        <v>19</v>
      </c>
      <c r="D211" s="10" t="s">
        <v>17</v>
      </c>
      <c r="E211" s="9">
        <f>I211*E206/100</f>
        <v>13211.519256</v>
      </c>
      <c r="F211" s="9">
        <f>I211*F206/100</f>
        <v>13211.519256</v>
      </c>
      <c r="G211" s="65">
        <v>0</v>
      </c>
      <c r="I211" s="2">
        <v>12.78</v>
      </c>
    </row>
    <row r="212" spans="1:9" ht="12.75">
      <c r="A212" s="83"/>
      <c r="B212" s="84"/>
      <c r="C212" s="12" t="s">
        <v>20</v>
      </c>
      <c r="D212" s="10" t="s">
        <v>17</v>
      </c>
      <c r="E212" s="9">
        <f>I212*E206/100</f>
        <v>7587.836568</v>
      </c>
      <c r="F212" s="9">
        <f>I212*F206/100</f>
        <v>7587.836568</v>
      </c>
      <c r="G212" s="65">
        <v>0</v>
      </c>
      <c r="I212" s="2">
        <v>7.34</v>
      </c>
    </row>
    <row r="213" spans="1:9" ht="12.75">
      <c r="A213" s="83"/>
      <c r="B213" s="84"/>
      <c r="C213" s="12" t="s">
        <v>21</v>
      </c>
      <c r="D213" s="10" t="s">
        <v>22</v>
      </c>
      <c r="E213" s="9">
        <f>I213*E206/100</f>
        <v>258.4413</v>
      </c>
      <c r="F213" s="9">
        <f>I213*F206/100</f>
        <v>258.4413</v>
      </c>
      <c r="G213" s="65">
        <v>0</v>
      </c>
      <c r="I213" s="2">
        <v>0.25</v>
      </c>
    </row>
    <row r="214" spans="1:9" ht="12.75">
      <c r="A214" s="83"/>
      <c r="B214" s="84"/>
      <c r="C214" s="12" t="s">
        <v>23</v>
      </c>
      <c r="D214" s="10" t="s">
        <v>12</v>
      </c>
      <c r="E214" s="9">
        <f>I214*E206/100</f>
        <v>18742.163076</v>
      </c>
      <c r="F214" s="9">
        <f>I214*F206/100</f>
        <v>18742.163076</v>
      </c>
      <c r="G214" s="65">
        <v>0</v>
      </c>
      <c r="I214" s="2">
        <v>18.13</v>
      </c>
    </row>
    <row r="215" spans="1:9" ht="26.25" thickBot="1">
      <c r="A215" s="83"/>
      <c r="B215" s="84"/>
      <c r="C215" s="12" t="s">
        <v>24</v>
      </c>
      <c r="D215" s="10" t="s">
        <v>17</v>
      </c>
      <c r="E215" s="9">
        <f>I215*E206/100</f>
        <v>24200.443332000003</v>
      </c>
      <c r="F215" s="9">
        <f>I215*F206/100</f>
        <v>24200.443332000003</v>
      </c>
      <c r="G215" s="65">
        <v>0</v>
      </c>
      <c r="I215" s="2">
        <v>23.41</v>
      </c>
    </row>
    <row r="216" spans="1:7" ht="12.75">
      <c r="A216" s="26" t="s">
        <v>6</v>
      </c>
      <c r="B216" s="27" t="s">
        <v>47</v>
      </c>
      <c r="C216" s="28" t="s">
        <v>8</v>
      </c>
      <c r="D216" s="28"/>
      <c r="E216" s="30">
        <f>E217+E218+E228</f>
        <v>112205.76</v>
      </c>
      <c r="F216" s="30">
        <f>F217+F218+F228</f>
        <v>127205.76</v>
      </c>
      <c r="G216" s="64">
        <v>0</v>
      </c>
    </row>
    <row r="217" spans="1:7" ht="12.75">
      <c r="A217" s="81"/>
      <c r="B217" s="82"/>
      <c r="C217" s="7" t="s">
        <v>9</v>
      </c>
      <c r="D217" s="8" t="s">
        <v>10</v>
      </c>
      <c r="E217" s="9">
        <v>8640</v>
      </c>
      <c r="F217" s="9">
        <v>8640</v>
      </c>
      <c r="G217" s="65">
        <v>0</v>
      </c>
    </row>
    <row r="218" spans="1:7" ht="12.75">
      <c r="A218" s="83"/>
      <c r="B218" s="84"/>
      <c r="C218" s="7" t="s">
        <v>11</v>
      </c>
      <c r="D218" s="10" t="s">
        <v>12</v>
      </c>
      <c r="E218" s="9">
        <v>103565.76</v>
      </c>
      <c r="F218" s="9">
        <v>103565.76</v>
      </c>
      <c r="G218" s="65">
        <v>0</v>
      </c>
    </row>
    <row r="219" spans="1:7" ht="12.75">
      <c r="A219" s="83"/>
      <c r="B219" s="84"/>
      <c r="C219" s="8" t="s">
        <v>13</v>
      </c>
      <c r="D219" s="8"/>
      <c r="E219" s="9"/>
      <c r="F219" s="9"/>
      <c r="G219" s="65"/>
    </row>
    <row r="220" spans="1:9" ht="12.75">
      <c r="A220" s="83"/>
      <c r="B220" s="84"/>
      <c r="C220" s="12" t="s">
        <v>14</v>
      </c>
      <c r="D220" s="10" t="s">
        <v>15</v>
      </c>
      <c r="E220" s="9">
        <f>E218*I220/100</f>
        <v>16052.6928</v>
      </c>
      <c r="F220" s="9">
        <f>F218*I220/100</f>
        <v>16052.6928</v>
      </c>
      <c r="G220" s="65">
        <v>0</v>
      </c>
      <c r="I220" s="2">
        <v>15.5</v>
      </c>
    </row>
    <row r="221" spans="1:9" ht="12.75">
      <c r="A221" s="83"/>
      <c r="B221" s="84"/>
      <c r="C221" s="12" t="s">
        <v>16</v>
      </c>
      <c r="D221" s="10" t="s">
        <v>17</v>
      </c>
      <c r="E221" s="9">
        <f>I221*E218/100</f>
        <v>15110.244383999998</v>
      </c>
      <c r="F221" s="9">
        <f>I221*F218/100</f>
        <v>15110.244383999998</v>
      </c>
      <c r="G221" s="65">
        <v>0</v>
      </c>
      <c r="I221" s="2">
        <v>14.59</v>
      </c>
    </row>
    <row r="222" spans="1:9" ht="12.75">
      <c r="A222" s="83"/>
      <c r="B222" s="84"/>
      <c r="C222" s="12" t="s">
        <v>18</v>
      </c>
      <c r="D222" s="10" t="s">
        <v>17</v>
      </c>
      <c r="E222" s="9">
        <f>I222*E218/100</f>
        <v>8285.2608</v>
      </c>
      <c r="F222" s="9">
        <f>I222*F218/100</f>
        <v>8285.2608</v>
      </c>
      <c r="G222" s="65">
        <v>0</v>
      </c>
      <c r="I222" s="2">
        <v>8</v>
      </c>
    </row>
    <row r="223" spans="1:9" ht="12.75">
      <c r="A223" s="83"/>
      <c r="B223" s="84"/>
      <c r="C223" s="12" t="s">
        <v>19</v>
      </c>
      <c r="D223" s="10" t="s">
        <v>17</v>
      </c>
      <c r="E223" s="9">
        <f>I223*E218/100</f>
        <v>13235.704127999998</v>
      </c>
      <c r="F223" s="9">
        <f>I223*F218/100</f>
        <v>13235.704127999998</v>
      </c>
      <c r="G223" s="65">
        <v>0</v>
      </c>
      <c r="I223" s="2">
        <v>12.78</v>
      </c>
    </row>
    <row r="224" spans="1:9" ht="12.75">
      <c r="A224" s="83"/>
      <c r="B224" s="84"/>
      <c r="C224" s="12" t="s">
        <v>20</v>
      </c>
      <c r="D224" s="10" t="s">
        <v>17</v>
      </c>
      <c r="E224" s="9">
        <f>I224*E218/100</f>
        <v>7601.7267839999995</v>
      </c>
      <c r="F224" s="9">
        <f>I224*F218/100</f>
        <v>7601.7267839999995</v>
      </c>
      <c r="G224" s="65">
        <v>0</v>
      </c>
      <c r="I224" s="2">
        <v>7.34</v>
      </c>
    </row>
    <row r="225" spans="1:9" ht="12.75">
      <c r="A225" s="83"/>
      <c r="B225" s="84"/>
      <c r="C225" s="12" t="s">
        <v>21</v>
      </c>
      <c r="D225" s="10" t="s">
        <v>22</v>
      </c>
      <c r="E225" s="9">
        <f>I225*E218/100</f>
        <v>258.9144</v>
      </c>
      <c r="F225" s="9">
        <f>I225*F218/100</f>
        <v>258.9144</v>
      </c>
      <c r="G225" s="65">
        <v>0</v>
      </c>
      <c r="I225" s="2">
        <v>0.25</v>
      </c>
    </row>
    <row r="226" spans="1:9" ht="12.75">
      <c r="A226" s="83"/>
      <c r="B226" s="84"/>
      <c r="C226" s="12" t="s">
        <v>23</v>
      </c>
      <c r="D226" s="10" t="s">
        <v>12</v>
      </c>
      <c r="E226" s="9">
        <f>I226*E218/100</f>
        <v>18776.472287999997</v>
      </c>
      <c r="F226" s="9">
        <f>I226*F218/100</f>
        <v>18776.472287999997</v>
      </c>
      <c r="G226" s="65">
        <v>0</v>
      </c>
      <c r="I226" s="2">
        <v>18.13</v>
      </c>
    </row>
    <row r="227" spans="1:9" ht="25.5">
      <c r="A227" s="83"/>
      <c r="B227" s="84"/>
      <c r="C227" s="12" t="s">
        <v>24</v>
      </c>
      <c r="D227" s="10" t="s">
        <v>17</v>
      </c>
      <c r="E227" s="9">
        <f>I227*E218/100</f>
        <v>24244.744416</v>
      </c>
      <c r="F227" s="9">
        <f>I227*F218/100</f>
        <v>24244.744416</v>
      </c>
      <c r="G227" s="65">
        <v>0</v>
      </c>
      <c r="I227" s="2">
        <v>23.41</v>
      </c>
    </row>
    <row r="228" spans="1:7" ht="13.5" thickBot="1">
      <c r="A228" s="85"/>
      <c r="B228" s="86"/>
      <c r="C228" s="13" t="s">
        <v>26</v>
      </c>
      <c r="D228" s="14" t="s">
        <v>27</v>
      </c>
      <c r="E228" s="16">
        <v>0</v>
      </c>
      <c r="F228" s="15">
        <v>15000</v>
      </c>
      <c r="G228" s="66">
        <v>0</v>
      </c>
    </row>
    <row r="229" spans="1:7" ht="12.75">
      <c r="A229" s="26" t="s">
        <v>6</v>
      </c>
      <c r="B229" s="27" t="s">
        <v>48</v>
      </c>
      <c r="C229" s="28" t="s">
        <v>8</v>
      </c>
      <c r="D229" s="28"/>
      <c r="E229" s="30">
        <f>E231</f>
        <v>198221.12</v>
      </c>
      <c r="F229" s="30">
        <f>F231</f>
        <v>198221.12</v>
      </c>
      <c r="G229" s="64">
        <v>0</v>
      </c>
    </row>
    <row r="230" spans="1:7" ht="12.75" hidden="1">
      <c r="A230" s="20"/>
      <c r="B230" s="21"/>
      <c r="C230" s="7" t="s">
        <v>36</v>
      </c>
      <c r="D230" s="7"/>
      <c r="E230" s="19"/>
      <c r="F230" s="19"/>
      <c r="G230" s="65">
        <v>0</v>
      </c>
    </row>
    <row r="231" spans="1:7" ht="12.75">
      <c r="A231" s="81"/>
      <c r="B231" s="82"/>
      <c r="C231" s="7" t="s">
        <v>11</v>
      </c>
      <c r="D231" s="10" t="s">
        <v>12</v>
      </c>
      <c r="E231" s="18">
        <f>E232+E230</f>
        <v>198221.12</v>
      </c>
      <c r="F231" s="18">
        <f>F232+F230</f>
        <v>198221.12</v>
      </c>
      <c r="G231" s="65">
        <v>0</v>
      </c>
    </row>
    <row r="232" spans="1:7" ht="12.75" customHeight="1" hidden="1">
      <c r="A232" s="83"/>
      <c r="B232" s="84"/>
      <c r="C232" s="7" t="s">
        <v>11</v>
      </c>
      <c r="D232" s="7"/>
      <c r="E232" s="9">
        <v>198221.12</v>
      </c>
      <c r="F232" s="9">
        <v>198221.12</v>
      </c>
      <c r="G232" s="65">
        <v>0</v>
      </c>
    </row>
    <row r="233" spans="1:7" ht="12.75">
      <c r="A233" s="83"/>
      <c r="B233" s="84"/>
      <c r="C233" s="8" t="s">
        <v>13</v>
      </c>
      <c r="D233" s="8"/>
      <c r="E233" s="9"/>
      <c r="F233" s="9"/>
      <c r="G233" s="65"/>
    </row>
    <row r="234" spans="1:9" ht="12.75">
      <c r="A234" s="83"/>
      <c r="B234" s="84"/>
      <c r="C234" s="12" t="s">
        <v>14</v>
      </c>
      <c r="D234" s="10" t="s">
        <v>15</v>
      </c>
      <c r="E234" s="9">
        <f>E232*I234/100</f>
        <v>30724.2736</v>
      </c>
      <c r="F234" s="9">
        <f>(F232*I234/100)+F230</f>
        <v>30724.2736</v>
      </c>
      <c r="G234" s="65">
        <v>0</v>
      </c>
      <c r="I234" s="2">
        <v>15.5</v>
      </c>
    </row>
    <row r="235" spans="1:9" ht="12.75">
      <c r="A235" s="83"/>
      <c r="B235" s="84"/>
      <c r="C235" s="12" t="s">
        <v>16</v>
      </c>
      <c r="D235" s="10" t="s">
        <v>17</v>
      </c>
      <c r="E235" s="9">
        <f>I235*E232/100</f>
        <v>28920.461407999996</v>
      </c>
      <c r="F235" s="9">
        <f>I235*F232/100</f>
        <v>28920.461407999996</v>
      </c>
      <c r="G235" s="65">
        <v>0</v>
      </c>
      <c r="I235" s="2">
        <v>14.59</v>
      </c>
    </row>
    <row r="236" spans="1:9" ht="12.75">
      <c r="A236" s="83"/>
      <c r="B236" s="84"/>
      <c r="C236" s="12" t="s">
        <v>18</v>
      </c>
      <c r="D236" s="10" t="s">
        <v>17</v>
      </c>
      <c r="E236" s="9">
        <f>I236*E232/100</f>
        <v>15857.6896</v>
      </c>
      <c r="F236" s="9">
        <f>I236*F232/100</f>
        <v>15857.6896</v>
      </c>
      <c r="G236" s="65">
        <v>0</v>
      </c>
      <c r="I236" s="2">
        <v>8</v>
      </c>
    </row>
    <row r="237" spans="1:9" ht="12.75">
      <c r="A237" s="83"/>
      <c r="B237" s="84"/>
      <c r="C237" s="12" t="s">
        <v>19</v>
      </c>
      <c r="D237" s="10" t="s">
        <v>17</v>
      </c>
      <c r="E237" s="9">
        <f>I237*E232/100</f>
        <v>25332.659135999995</v>
      </c>
      <c r="F237" s="9">
        <f>I237*F232/100</f>
        <v>25332.659135999995</v>
      </c>
      <c r="G237" s="65">
        <v>0</v>
      </c>
      <c r="I237" s="2">
        <v>12.78</v>
      </c>
    </row>
    <row r="238" spans="1:9" ht="12.75">
      <c r="A238" s="83"/>
      <c r="B238" s="84"/>
      <c r="C238" s="12" t="s">
        <v>20</v>
      </c>
      <c r="D238" s="10" t="s">
        <v>17</v>
      </c>
      <c r="E238" s="9">
        <f>I238*E232/100</f>
        <v>14549.430207999998</v>
      </c>
      <c r="F238" s="9">
        <f>I238*F232/100</f>
        <v>14549.430207999998</v>
      </c>
      <c r="G238" s="65">
        <v>0</v>
      </c>
      <c r="I238" s="2">
        <v>7.34</v>
      </c>
    </row>
    <row r="239" spans="1:9" ht="12.75">
      <c r="A239" s="83"/>
      <c r="B239" s="84"/>
      <c r="C239" s="12" t="s">
        <v>21</v>
      </c>
      <c r="D239" s="10" t="s">
        <v>22</v>
      </c>
      <c r="E239" s="9">
        <f>I239*E232/100</f>
        <v>495.5528</v>
      </c>
      <c r="F239" s="9">
        <f>I239*F232/100</f>
        <v>495.5528</v>
      </c>
      <c r="G239" s="65">
        <v>0</v>
      </c>
      <c r="I239" s="2">
        <v>0.25</v>
      </c>
    </row>
    <row r="240" spans="1:9" ht="12.75">
      <c r="A240" s="83"/>
      <c r="B240" s="84"/>
      <c r="C240" s="12" t="s">
        <v>23</v>
      </c>
      <c r="D240" s="10" t="s">
        <v>12</v>
      </c>
      <c r="E240" s="9">
        <f>I240*E232/100</f>
        <v>35937.489056</v>
      </c>
      <c r="F240" s="9">
        <f>I240*F232/100</f>
        <v>35937.489056</v>
      </c>
      <c r="G240" s="65">
        <v>0</v>
      </c>
      <c r="I240" s="2">
        <v>18.13</v>
      </c>
    </row>
    <row r="241" spans="1:9" ht="26.25" thickBot="1">
      <c r="A241" s="83"/>
      <c r="B241" s="84"/>
      <c r="C241" s="12" t="s">
        <v>24</v>
      </c>
      <c r="D241" s="10" t="s">
        <v>17</v>
      </c>
      <c r="E241" s="9">
        <f>I241*E232/100</f>
        <v>46403.564192000005</v>
      </c>
      <c r="F241" s="9">
        <f>I241*F232/100</f>
        <v>46403.564192000005</v>
      </c>
      <c r="G241" s="65">
        <v>0</v>
      </c>
      <c r="I241" s="2">
        <v>23.41</v>
      </c>
    </row>
    <row r="242" spans="1:7" ht="12.75">
      <c r="A242" s="26" t="s">
        <v>6</v>
      </c>
      <c r="B242" s="27" t="s">
        <v>49</v>
      </c>
      <c r="C242" s="28" t="s">
        <v>8</v>
      </c>
      <c r="D242" s="28"/>
      <c r="E242" s="30">
        <f>E244+E245+E256</f>
        <v>209334.62</v>
      </c>
      <c r="F242" s="30">
        <v>209334.62</v>
      </c>
      <c r="G242" s="64">
        <v>0</v>
      </c>
    </row>
    <row r="243" spans="1:7" ht="12.75" hidden="1">
      <c r="A243" s="20"/>
      <c r="B243" s="21"/>
      <c r="C243" s="7" t="s">
        <v>36</v>
      </c>
      <c r="D243" s="7"/>
      <c r="E243" s="19"/>
      <c r="F243" s="19"/>
      <c r="G243" s="65">
        <v>0</v>
      </c>
    </row>
    <row r="244" spans="1:7" ht="12.75">
      <c r="A244" s="81"/>
      <c r="B244" s="82"/>
      <c r="C244" s="7" t="s">
        <v>9</v>
      </c>
      <c r="D244" s="8" t="s">
        <v>10</v>
      </c>
      <c r="E244" s="9">
        <v>8640</v>
      </c>
      <c r="F244" s="9">
        <v>8640</v>
      </c>
      <c r="G244" s="65">
        <v>0</v>
      </c>
    </row>
    <row r="245" spans="1:7" ht="12.75">
      <c r="A245" s="83"/>
      <c r="B245" s="84"/>
      <c r="C245" s="7" t="s">
        <v>11</v>
      </c>
      <c r="D245" s="10" t="s">
        <v>12</v>
      </c>
      <c r="E245" s="18">
        <f>E246+E243</f>
        <v>200694.62</v>
      </c>
      <c r="F245" s="18">
        <f>F246+F243</f>
        <v>200694.62</v>
      </c>
      <c r="G245" s="65">
        <v>0</v>
      </c>
    </row>
    <row r="246" spans="1:7" ht="12.75" customHeight="1" hidden="1">
      <c r="A246" s="83"/>
      <c r="B246" s="84"/>
      <c r="C246" s="7" t="s">
        <v>11</v>
      </c>
      <c r="D246" s="7"/>
      <c r="E246" s="9">
        <v>200694.62</v>
      </c>
      <c r="F246" s="9">
        <v>200694.62</v>
      </c>
      <c r="G246" s="65">
        <v>0</v>
      </c>
    </row>
    <row r="247" spans="1:7" ht="12.75">
      <c r="A247" s="83"/>
      <c r="B247" s="84"/>
      <c r="C247" s="8" t="s">
        <v>13</v>
      </c>
      <c r="D247" s="8"/>
      <c r="E247" s="9"/>
      <c r="F247" s="9"/>
      <c r="G247" s="65"/>
    </row>
    <row r="248" spans="1:9" ht="12.75">
      <c r="A248" s="83"/>
      <c r="B248" s="84"/>
      <c r="C248" s="12" t="s">
        <v>14</v>
      </c>
      <c r="D248" s="10" t="s">
        <v>15</v>
      </c>
      <c r="E248" s="9">
        <f>(E246*I248/100)+E243</f>
        <v>31107.6661</v>
      </c>
      <c r="F248" s="9">
        <f>(F246*I248/100)+F243</f>
        <v>31107.6661</v>
      </c>
      <c r="G248" s="65">
        <v>0</v>
      </c>
      <c r="I248" s="2">
        <v>15.5</v>
      </c>
    </row>
    <row r="249" spans="1:9" ht="12.75">
      <c r="A249" s="83"/>
      <c r="B249" s="84"/>
      <c r="C249" s="12" t="s">
        <v>16</v>
      </c>
      <c r="D249" s="10" t="s">
        <v>17</v>
      </c>
      <c r="E249" s="9">
        <f>I249*E246/100</f>
        <v>29281.345058</v>
      </c>
      <c r="F249" s="9">
        <f>I249*F246/100</f>
        <v>29281.345058</v>
      </c>
      <c r="G249" s="65">
        <v>0</v>
      </c>
      <c r="I249" s="2">
        <v>14.59</v>
      </c>
    </row>
    <row r="250" spans="1:9" ht="12.75">
      <c r="A250" s="83"/>
      <c r="B250" s="84"/>
      <c r="C250" s="12" t="s">
        <v>18</v>
      </c>
      <c r="D250" s="10" t="s">
        <v>17</v>
      </c>
      <c r="E250" s="9">
        <f>I250*E246/100</f>
        <v>16055.569599999999</v>
      </c>
      <c r="F250" s="9">
        <f>I250*F246/100</f>
        <v>16055.569599999999</v>
      </c>
      <c r="G250" s="65">
        <v>0</v>
      </c>
      <c r="I250" s="2">
        <v>8</v>
      </c>
    </row>
    <row r="251" spans="1:9" ht="12.75">
      <c r="A251" s="83"/>
      <c r="B251" s="84"/>
      <c r="C251" s="12" t="s">
        <v>19</v>
      </c>
      <c r="D251" s="10" t="s">
        <v>17</v>
      </c>
      <c r="E251" s="9">
        <f>I251*E246/100</f>
        <v>25648.772435999996</v>
      </c>
      <c r="F251" s="9">
        <f>I251*F246/100</f>
        <v>25648.772435999996</v>
      </c>
      <c r="G251" s="65">
        <v>0</v>
      </c>
      <c r="I251" s="2">
        <v>12.78</v>
      </c>
    </row>
    <row r="252" spans="1:9" ht="12.75">
      <c r="A252" s="83"/>
      <c r="B252" s="84"/>
      <c r="C252" s="12" t="s">
        <v>20</v>
      </c>
      <c r="D252" s="10" t="s">
        <v>17</v>
      </c>
      <c r="E252" s="9">
        <f>I252*E246/100</f>
        <v>14730.985108</v>
      </c>
      <c r="F252" s="9">
        <f>I252*F246/100</f>
        <v>14730.985108</v>
      </c>
      <c r="G252" s="65">
        <v>0</v>
      </c>
      <c r="I252" s="2">
        <v>7.34</v>
      </c>
    </row>
    <row r="253" spans="1:9" ht="12.75">
      <c r="A253" s="83"/>
      <c r="B253" s="84"/>
      <c r="C253" s="12" t="s">
        <v>21</v>
      </c>
      <c r="D253" s="10" t="s">
        <v>22</v>
      </c>
      <c r="E253" s="9">
        <f>I253*E246/100</f>
        <v>501.73654999999997</v>
      </c>
      <c r="F253" s="9">
        <f>I253*F246/100</f>
        <v>501.73654999999997</v>
      </c>
      <c r="G253" s="65">
        <v>0</v>
      </c>
      <c r="I253" s="2">
        <v>0.25</v>
      </c>
    </row>
    <row r="254" spans="1:9" ht="12.75">
      <c r="A254" s="83"/>
      <c r="B254" s="84"/>
      <c r="C254" s="12" t="s">
        <v>23</v>
      </c>
      <c r="D254" s="10" t="s">
        <v>12</v>
      </c>
      <c r="E254" s="9">
        <f>I254*E246/100</f>
        <v>36385.934605999995</v>
      </c>
      <c r="F254" s="9">
        <f>I254*F246/100</f>
        <v>36385.934605999995</v>
      </c>
      <c r="G254" s="65">
        <v>0</v>
      </c>
      <c r="I254" s="2">
        <v>18.13</v>
      </c>
    </row>
    <row r="255" spans="1:9" ht="25.5">
      <c r="A255" s="83"/>
      <c r="B255" s="84"/>
      <c r="C255" s="12" t="s">
        <v>24</v>
      </c>
      <c r="D255" s="10" t="s">
        <v>17</v>
      </c>
      <c r="E255" s="9">
        <f>I255*E246/100</f>
        <v>46982.610542</v>
      </c>
      <c r="F255" s="9">
        <f>I255*F246/100</f>
        <v>46982.610542</v>
      </c>
      <c r="G255" s="65">
        <v>0</v>
      </c>
      <c r="I255" s="2">
        <v>23.41</v>
      </c>
    </row>
    <row r="256" spans="1:7" ht="13.5" thickBot="1">
      <c r="A256" s="85"/>
      <c r="B256" s="86"/>
      <c r="C256" s="13" t="s">
        <v>26</v>
      </c>
      <c r="D256" s="14" t="s">
        <v>27</v>
      </c>
      <c r="E256" s="16">
        <v>0</v>
      </c>
      <c r="F256" s="15">
        <v>12600</v>
      </c>
      <c r="G256" s="66">
        <v>0</v>
      </c>
    </row>
    <row r="257" spans="1:7" ht="12.75">
      <c r="A257" s="26" t="s">
        <v>6</v>
      </c>
      <c r="B257" s="27" t="s">
        <v>50</v>
      </c>
      <c r="C257" s="28" t="s">
        <v>8</v>
      </c>
      <c r="D257" s="28"/>
      <c r="E257" s="30">
        <f>E259</f>
        <v>103813.44</v>
      </c>
      <c r="F257" s="30">
        <f>F259</f>
        <v>103813.44</v>
      </c>
      <c r="G257" s="64">
        <v>0</v>
      </c>
    </row>
    <row r="258" spans="1:7" ht="12.75" hidden="1">
      <c r="A258" s="20"/>
      <c r="B258" s="21"/>
      <c r="C258" s="7" t="s">
        <v>36</v>
      </c>
      <c r="D258" s="7"/>
      <c r="E258" s="19"/>
      <c r="F258" s="19"/>
      <c r="G258" s="65">
        <v>0</v>
      </c>
    </row>
    <row r="259" spans="1:7" ht="12.75">
      <c r="A259" s="81"/>
      <c r="B259" s="82"/>
      <c r="C259" s="7" t="s">
        <v>11</v>
      </c>
      <c r="D259" s="10" t="s">
        <v>12</v>
      </c>
      <c r="E259" s="9">
        <v>103813.44</v>
      </c>
      <c r="F259" s="9">
        <v>103813.44</v>
      </c>
      <c r="G259" s="65">
        <v>0</v>
      </c>
    </row>
    <row r="260" spans="1:7" ht="12.75" customHeight="1" hidden="1">
      <c r="A260" s="83"/>
      <c r="B260" s="84"/>
      <c r="C260" s="7" t="s">
        <v>11</v>
      </c>
      <c r="D260" s="7"/>
      <c r="E260" s="9">
        <v>103813.44</v>
      </c>
      <c r="F260" s="9">
        <v>99540.28</v>
      </c>
      <c r="G260" s="65">
        <v>0</v>
      </c>
    </row>
    <row r="261" spans="1:7" ht="12.75">
      <c r="A261" s="83"/>
      <c r="B261" s="84"/>
      <c r="C261" s="8" t="s">
        <v>13</v>
      </c>
      <c r="D261" s="8"/>
      <c r="E261" s="9"/>
      <c r="F261" s="9"/>
      <c r="G261" s="65"/>
    </row>
    <row r="262" spans="1:9" ht="12.75">
      <c r="A262" s="83"/>
      <c r="B262" s="84"/>
      <c r="C262" s="12" t="s">
        <v>14</v>
      </c>
      <c r="D262" s="10" t="s">
        <v>15</v>
      </c>
      <c r="E262" s="9">
        <f>E260*I262/100</f>
        <v>16091.083200000001</v>
      </c>
      <c r="F262" s="9">
        <f>F260*I262/100</f>
        <v>15428.743400000001</v>
      </c>
      <c r="G262" s="65">
        <v>0</v>
      </c>
      <c r="I262" s="2">
        <v>15.5</v>
      </c>
    </row>
    <row r="263" spans="1:9" ht="12.75">
      <c r="A263" s="83"/>
      <c r="B263" s="84"/>
      <c r="C263" s="12" t="s">
        <v>16</v>
      </c>
      <c r="D263" s="10" t="s">
        <v>17</v>
      </c>
      <c r="E263" s="9">
        <f>I263*E260/100</f>
        <v>15146.380896</v>
      </c>
      <c r="F263" s="9">
        <f>I263*F260/100</f>
        <v>14522.926851999999</v>
      </c>
      <c r="G263" s="65">
        <v>0</v>
      </c>
      <c r="I263" s="2">
        <v>14.59</v>
      </c>
    </row>
    <row r="264" spans="1:9" ht="12.75">
      <c r="A264" s="83"/>
      <c r="B264" s="84"/>
      <c r="C264" s="12" t="s">
        <v>18</v>
      </c>
      <c r="D264" s="10" t="s">
        <v>17</v>
      </c>
      <c r="E264" s="9">
        <f>I264*E260/100</f>
        <v>8305.0752</v>
      </c>
      <c r="F264" s="9">
        <f>I264*F260/100</f>
        <v>7963.2224</v>
      </c>
      <c r="G264" s="65">
        <v>0</v>
      </c>
      <c r="I264" s="2">
        <v>8</v>
      </c>
    </row>
    <row r="265" spans="1:9" ht="12.75">
      <c r="A265" s="83"/>
      <c r="B265" s="84"/>
      <c r="C265" s="12" t="s">
        <v>19</v>
      </c>
      <c r="D265" s="10" t="s">
        <v>17</v>
      </c>
      <c r="E265" s="9">
        <f>I265*E260/100</f>
        <v>13267.357632</v>
      </c>
      <c r="F265" s="9">
        <f>I265*F260/100</f>
        <v>12721.247784</v>
      </c>
      <c r="G265" s="65">
        <v>0</v>
      </c>
      <c r="I265" s="2">
        <v>12.78</v>
      </c>
    </row>
    <row r="266" spans="1:9" ht="12.75">
      <c r="A266" s="83"/>
      <c r="B266" s="84"/>
      <c r="C266" s="12" t="s">
        <v>20</v>
      </c>
      <c r="D266" s="10" t="s">
        <v>17</v>
      </c>
      <c r="E266" s="9">
        <f>I266*E260/100</f>
        <v>7619.906496</v>
      </c>
      <c r="F266" s="9">
        <f>I266*F260/100</f>
        <v>7306.256551999999</v>
      </c>
      <c r="G266" s="65">
        <v>0</v>
      </c>
      <c r="I266" s="2">
        <v>7.34</v>
      </c>
    </row>
    <row r="267" spans="1:9" ht="12.75">
      <c r="A267" s="83"/>
      <c r="B267" s="84"/>
      <c r="C267" s="12" t="s">
        <v>21</v>
      </c>
      <c r="D267" s="10" t="s">
        <v>22</v>
      </c>
      <c r="E267" s="9">
        <f>I267*E260/100</f>
        <v>259.5336</v>
      </c>
      <c r="F267" s="9">
        <f>I267*F260/100</f>
        <v>248.8507</v>
      </c>
      <c r="G267" s="65">
        <v>0</v>
      </c>
      <c r="I267" s="2">
        <v>0.25</v>
      </c>
    </row>
    <row r="268" spans="1:9" ht="12.75">
      <c r="A268" s="83"/>
      <c r="B268" s="84"/>
      <c r="C268" s="12" t="s">
        <v>23</v>
      </c>
      <c r="D268" s="10" t="s">
        <v>12</v>
      </c>
      <c r="E268" s="9">
        <f>I268*E260/100</f>
        <v>18821.376672</v>
      </c>
      <c r="F268" s="9">
        <f>I268*F260/100</f>
        <v>18046.652764</v>
      </c>
      <c r="G268" s="65">
        <v>0</v>
      </c>
      <c r="I268" s="2">
        <v>18.13</v>
      </c>
    </row>
    <row r="269" spans="1:9" ht="26.25" thickBot="1">
      <c r="A269" s="83"/>
      <c r="B269" s="84"/>
      <c r="C269" s="12" t="s">
        <v>24</v>
      </c>
      <c r="D269" s="10" t="s">
        <v>17</v>
      </c>
      <c r="E269" s="9">
        <f>I269*E260/100</f>
        <v>24302.726304</v>
      </c>
      <c r="F269" s="9">
        <f>I269*F260/100</f>
        <v>23302.379548</v>
      </c>
      <c r="G269" s="65">
        <v>0</v>
      </c>
      <c r="I269" s="2">
        <v>23.41</v>
      </c>
    </row>
    <row r="270" spans="1:7" ht="12.75">
      <c r="A270" s="26" t="s">
        <v>6</v>
      </c>
      <c r="B270" s="27" t="s">
        <v>51</v>
      </c>
      <c r="C270" s="28" t="s">
        <v>8</v>
      </c>
      <c r="D270" s="28"/>
      <c r="E270" s="30">
        <f>E272</f>
        <v>202852.32</v>
      </c>
      <c r="F270" s="30">
        <f>F272</f>
        <v>202852.32</v>
      </c>
      <c r="G270" s="64">
        <v>0</v>
      </c>
    </row>
    <row r="271" spans="1:7" ht="12.75" hidden="1">
      <c r="A271" s="20"/>
      <c r="B271" s="21"/>
      <c r="C271" s="7" t="s">
        <v>36</v>
      </c>
      <c r="D271" s="7"/>
      <c r="E271" s="19"/>
      <c r="F271" s="18">
        <v>851.7</v>
      </c>
      <c r="G271" s="65">
        <v>0</v>
      </c>
    </row>
    <row r="272" spans="1:7" ht="12.75">
      <c r="A272" s="81"/>
      <c r="B272" s="82"/>
      <c r="C272" s="7" t="s">
        <v>11</v>
      </c>
      <c r="D272" s="10" t="s">
        <v>12</v>
      </c>
      <c r="E272" s="9">
        <v>202852.32</v>
      </c>
      <c r="F272" s="18">
        <v>202852.32</v>
      </c>
      <c r="G272" s="65">
        <v>0</v>
      </c>
    </row>
    <row r="273" spans="1:7" ht="12.75" customHeight="1" hidden="1">
      <c r="A273" s="83"/>
      <c r="B273" s="84"/>
      <c r="C273" s="7" t="s">
        <v>11</v>
      </c>
      <c r="D273" s="7"/>
      <c r="E273" s="9">
        <v>202852.32</v>
      </c>
      <c r="F273" s="9">
        <v>147874.05</v>
      </c>
      <c r="G273" s="65">
        <v>0</v>
      </c>
    </row>
    <row r="274" spans="1:7" ht="12.75">
      <c r="A274" s="83"/>
      <c r="B274" s="84"/>
      <c r="C274" s="8" t="s">
        <v>13</v>
      </c>
      <c r="D274" s="8"/>
      <c r="E274" s="9"/>
      <c r="F274" s="9"/>
      <c r="G274" s="65"/>
    </row>
    <row r="275" spans="1:9" ht="12.75">
      <c r="A275" s="83"/>
      <c r="B275" s="84"/>
      <c r="C275" s="12" t="s">
        <v>14</v>
      </c>
      <c r="D275" s="10" t="s">
        <v>15</v>
      </c>
      <c r="E275" s="9">
        <f>(E273*I275/100)+E271</f>
        <v>31442.1096</v>
      </c>
      <c r="F275" s="9">
        <f>(F273*I275/100)+F271</f>
        <v>23772.17775</v>
      </c>
      <c r="G275" s="65">
        <v>0</v>
      </c>
      <c r="I275" s="2">
        <v>15.5</v>
      </c>
    </row>
    <row r="276" spans="1:9" ht="12.75">
      <c r="A276" s="83"/>
      <c r="B276" s="84"/>
      <c r="C276" s="12" t="s">
        <v>16</v>
      </c>
      <c r="D276" s="10" t="s">
        <v>17</v>
      </c>
      <c r="E276" s="9">
        <f>I276*E273/100</f>
        <v>29596.153488000004</v>
      </c>
      <c r="F276" s="9">
        <f>I276*F273/100</f>
        <v>21574.823894999994</v>
      </c>
      <c r="G276" s="65">
        <v>0</v>
      </c>
      <c r="I276" s="2">
        <v>14.59</v>
      </c>
    </row>
    <row r="277" spans="1:9" ht="12.75">
      <c r="A277" s="83"/>
      <c r="B277" s="84"/>
      <c r="C277" s="12" t="s">
        <v>18</v>
      </c>
      <c r="D277" s="10" t="s">
        <v>17</v>
      </c>
      <c r="E277" s="9">
        <f>I277*E273/100</f>
        <v>16228.1856</v>
      </c>
      <c r="F277" s="9">
        <f>I277*F273/100</f>
        <v>11829.923999999999</v>
      </c>
      <c r="G277" s="65">
        <v>0</v>
      </c>
      <c r="I277" s="2">
        <v>8</v>
      </c>
    </row>
    <row r="278" spans="1:9" ht="12.75">
      <c r="A278" s="83"/>
      <c r="B278" s="84"/>
      <c r="C278" s="12" t="s">
        <v>19</v>
      </c>
      <c r="D278" s="10" t="s">
        <v>17</v>
      </c>
      <c r="E278" s="9">
        <f>I278*E273/100</f>
        <v>25924.526496000002</v>
      </c>
      <c r="F278" s="9">
        <f>I278*F273/100</f>
        <v>18898.303589999996</v>
      </c>
      <c r="G278" s="65">
        <v>0</v>
      </c>
      <c r="I278" s="2">
        <v>12.78</v>
      </c>
    </row>
    <row r="279" spans="1:9" ht="12.75">
      <c r="A279" s="83"/>
      <c r="B279" s="84"/>
      <c r="C279" s="12" t="s">
        <v>20</v>
      </c>
      <c r="D279" s="10" t="s">
        <v>17</v>
      </c>
      <c r="E279" s="9">
        <f>I279*E273/100</f>
        <v>14889.360288</v>
      </c>
      <c r="F279" s="9">
        <f>I279*F273/100</f>
        <v>10853.95527</v>
      </c>
      <c r="G279" s="65">
        <v>0</v>
      </c>
      <c r="I279" s="2">
        <v>7.34</v>
      </c>
    </row>
    <row r="280" spans="1:9" ht="12.75">
      <c r="A280" s="83"/>
      <c r="B280" s="84"/>
      <c r="C280" s="12" t="s">
        <v>21</v>
      </c>
      <c r="D280" s="10" t="s">
        <v>22</v>
      </c>
      <c r="E280" s="9">
        <f>I280*E273/100</f>
        <v>507.1308</v>
      </c>
      <c r="F280" s="9">
        <f>I280*F273/100</f>
        <v>369.68512499999997</v>
      </c>
      <c r="G280" s="65">
        <v>0</v>
      </c>
      <c r="I280" s="2">
        <v>0.25</v>
      </c>
    </row>
    <row r="281" spans="1:9" ht="12.75">
      <c r="A281" s="83"/>
      <c r="B281" s="84"/>
      <c r="C281" s="12" t="s">
        <v>23</v>
      </c>
      <c r="D281" s="10" t="s">
        <v>12</v>
      </c>
      <c r="E281" s="9">
        <f>I281*E273/100</f>
        <v>36777.125616000005</v>
      </c>
      <c r="F281" s="9">
        <f>I281*F273/100</f>
        <v>26809.565264999997</v>
      </c>
      <c r="G281" s="65">
        <v>0</v>
      </c>
      <c r="I281" s="2">
        <v>18.13</v>
      </c>
    </row>
    <row r="282" spans="1:9" ht="26.25" thickBot="1">
      <c r="A282" s="83"/>
      <c r="B282" s="84"/>
      <c r="C282" s="12" t="s">
        <v>24</v>
      </c>
      <c r="D282" s="10" t="s">
        <v>17</v>
      </c>
      <c r="E282" s="9">
        <f>I282*E273/100</f>
        <v>47487.728112000004</v>
      </c>
      <c r="F282" s="9">
        <f>I282*F273/100</f>
        <v>34617.315105</v>
      </c>
      <c r="G282" s="65">
        <v>0</v>
      </c>
      <c r="I282" s="2">
        <v>23.41</v>
      </c>
    </row>
    <row r="283" spans="1:7" ht="12.75">
      <c r="A283" s="26" t="s">
        <v>6</v>
      </c>
      <c r="B283" s="27" t="s">
        <v>52</v>
      </c>
      <c r="C283" s="28" t="s">
        <v>8</v>
      </c>
      <c r="D283" s="28"/>
      <c r="E283" s="30">
        <f>E285</f>
        <v>103783.33</v>
      </c>
      <c r="F283" s="30">
        <f>F285</f>
        <v>103783.33</v>
      </c>
      <c r="G283" s="64">
        <v>0</v>
      </c>
    </row>
    <row r="284" spans="1:7" ht="12.75" hidden="1">
      <c r="A284" s="20"/>
      <c r="B284" s="21"/>
      <c r="C284" s="7" t="s">
        <v>36</v>
      </c>
      <c r="D284" s="7"/>
      <c r="E284" s="19"/>
      <c r="F284" s="19"/>
      <c r="G284" s="65">
        <v>0</v>
      </c>
    </row>
    <row r="285" spans="1:7" ht="12.75">
      <c r="A285" s="81"/>
      <c r="B285" s="82"/>
      <c r="C285" s="7" t="s">
        <v>11</v>
      </c>
      <c r="D285" s="10" t="s">
        <v>12</v>
      </c>
      <c r="E285" s="9">
        <v>103783.33</v>
      </c>
      <c r="F285" s="9">
        <v>103783.33</v>
      </c>
      <c r="G285" s="65">
        <v>0</v>
      </c>
    </row>
    <row r="286" spans="1:7" ht="12.75" customHeight="1" hidden="1">
      <c r="A286" s="83"/>
      <c r="B286" s="84"/>
      <c r="C286" s="7" t="s">
        <v>11</v>
      </c>
      <c r="D286" s="7"/>
      <c r="E286" s="9">
        <v>103783.33</v>
      </c>
      <c r="F286" s="9">
        <v>99326.73</v>
      </c>
      <c r="G286" s="65">
        <v>0</v>
      </c>
    </row>
    <row r="287" spans="1:7" ht="12.75">
      <c r="A287" s="83"/>
      <c r="B287" s="84"/>
      <c r="C287" s="8" t="s">
        <v>13</v>
      </c>
      <c r="D287" s="8"/>
      <c r="E287" s="9"/>
      <c r="F287" s="9"/>
      <c r="G287" s="65"/>
    </row>
    <row r="288" spans="1:9" ht="12.75">
      <c r="A288" s="83"/>
      <c r="B288" s="84"/>
      <c r="C288" s="12" t="s">
        <v>14</v>
      </c>
      <c r="D288" s="10" t="s">
        <v>15</v>
      </c>
      <c r="E288" s="9">
        <f>E286*I288/100</f>
        <v>16086.41615</v>
      </c>
      <c r="F288" s="9">
        <f>F286*I288/100</f>
        <v>15395.64315</v>
      </c>
      <c r="G288" s="65">
        <v>0</v>
      </c>
      <c r="I288" s="2">
        <v>15.5</v>
      </c>
    </row>
    <row r="289" spans="1:9" ht="12.75">
      <c r="A289" s="83"/>
      <c r="B289" s="84"/>
      <c r="C289" s="12" t="s">
        <v>16</v>
      </c>
      <c r="D289" s="10" t="s">
        <v>17</v>
      </c>
      <c r="E289" s="9">
        <f>I289*E286/100</f>
        <v>15141.987847</v>
      </c>
      <c r="F289" s="9">
        <f>I289*F286/100</f>
        <v>14491.769907</v>
      </c>
      <c r="G289" s="65">
        <v>0</v>
      </c>
      <c r="I289" s="2">
        <v>14.59</v>
      </c>
    </row>
    <row r="290" spans="1:9" ht="12.75">
      <c r="A290" s="83"/>
      <c r="B290" s="84"/>
      <c r="C290" s="12" t="s">
        <v>18</v>
      </c>
      <c r="D290" s="10" t="s">
        <v>17</v>
      </c>
      <c r="E290" s="9">
        <f>I290*E286/100</f>
        <v>8302.6664</v>
      </c>
      <c r="F290" s="9">
        <f>I290*F286/100</f>
        <v>7946.1384</v>
      </c>
      <c r="G290" s="65">
        <v>0</v>
      </c>
      <c r="I290" s="2">
        <v>8</v>
      </c>
    </row>
    <row r="291" spans="1:9" ht="12.75">
      <c r="A291" s="83"/>
      <c r="B291" s="84"/>
      <c r="C291" s="12" t="s">
        <v>19</v>
      </c>
      <c r="D291" s="10" t="s">
        <v>17</v>
      </c>
      <c r="E291" s="9">
        <f>I291*E286/100</f>
        <v>13263.509574</v>
      </c>
      <c r="F291" s="9">
        <f>I291*F286/100</f>
        <v>12693.956094</v>
      </c>
      <c r="G291" s="65">
        <v>0</v>
      </c>
      <c r="I291" s="2">
        <v>12.78</v>
      </c>
    </row>
    <row r="292" spans="1:9" ht="12.75">
      <c r="A292" s="83"/>
      <c r="B292" s="84"/>
      <c r="C292" s="12" t="s">
        <v>20</v>
      </c>
      <c r="D292" s="10" t="s">
        <v>17</v>
      </c>
      <c r="E292" s="9">
        <f>I292*E286/100</f>
        <v>7617.696422</v>
      </c>
      <c r="F292" s="9">
        <f>I292*F286/100</f>
        <v>7290.581982</v>
      </c>
      <c r="G292" s="65">
        <v>0</v>
      </c>
      <c r="I292" s="2">
        <v>7.34</v>
      </c>
    </row>
    <row r="293" spans="1:9" ht="12.75">
      <c r="A293" s="83"/>
      <c r="B293" s="84"/>
      <c r="C293" s="12" t="s">
        <v>21</v>
      </c>
      <c r="D293" s="10" t="s">
        <v>22</v>
      </c>
      <c r="E293" s="9">
        <f>I293*E286/100</f>
        <v>259.458325</v>
      </c>
      <c r="F293" s="9">
        <f>I293*F286/100</f>
        <v>248.316825</v>
      </c>
      <c r="G293" s="65">
        <v>0</v>
      </c>
      <c r="I293" s="2">
        <v>0.25</v>
      </c>
    </row>
    <row r="294" spans="1:9" ht="12.75">
      <c r="A294" s="83"/>
      <c r="B294" s="84"/>
      <c r="C294" s="12" t="s">
        <v>23</v>
      </c>
      <c r="D294" s="10" t="s">
        <v>12</v>
      </c>
      <c r="E294" s="9">
        <f>I294*E286/100</f>
        <v>18815.917729</v>
      </c>
      <c r="F294" s="9">
        <f>I294*F286/100</f>
        <v>18007.936149</v>
      </c>
      <c r="G294" s="65">
        <v>0</v>
      </c>
      <c r="I294" s="2">
        <v>18.13</v>
      </c>
    </row>
    <row r="295" spans="1:9" ht="26.25" thickBot="1">
      <c r="A295" s="83"/>
      <c r="B295" s="84"/>
      <c r="C295" s="12" t="s">
        <v>24</v>
      </c>
      <c r="D295" s="10" t="s">
        <v>17</v>
      </c>
      <c r="E295" s="9">
        <f>I295*E286/100</f>
        <v>24295.677552999998</v>
      </c>
      <c r="F295" s="9">
        <f>I295*F286/100</f>
        <v>23252.387493</v>
      </c>
      <c r="G295" s="65">
        <v>0</v>
      </c>
      <c r="I295" s="2">
        <v>23.41</v>
      </c>
    </row>
    <row r="296" spans="1:7" ht="12.75">
      <c r="A296" s="26" t="s">
        <v>6</v>
      </c>
      <c r="B296" s="27" t="s">
        <v>53</v>
      </c>
      <c r="C296" s="28" t="s">
        <v>8</v>
      </c>
      <c r="D296" s="28"/>
      <c r="E296" s="30">
        <f>E299+E300+E301</f>
        <v>178662.12</v>
      </c>
      <c r="F296" s="30">
        <f>F299+F300+F301</f>
        <v>178662.12</v>
      </c>
      <c r="G296" s="64">
        <v>0</v>
      </c>
    </row>
    <row r="297" spans="1:7" ht="12.75" hidden="1">
      <c r="A297" s="20"/>
      <c r="B297" s="21"/>
      <c r="C297" s="7" t="s">
        <v>36</v>
      </c>
      <c r="D297" s="7"/>
      <c r="E297" s="9">
        <v>38216.16</v>
      </c>
      <c r="F297" s="9">
        <v>38216.16</v>
      </c>
      <c r="G297" s="65">
        <v>0</v>
      </c>
    </row>
    <row r="298" spans="1:7" ht="12.75" hidden="1">
      <c r="A298" s="20"/>
      <c r="B298" s="21"/>
      <c r="C298" s="7" t="s">
        <v>37</v>
      </c>
      <c r="D298" s="7"/>
      <c r="E298" s="19"/>
      <c r="F298" s="19"/>
      <c r="G298" s="65">
        <v>0</v>
      </c>
    </row>
    <row r="299" spans="1:7" ht="12.75">
      <c r="A299" s="81"/>
      <c r="B299" s="82"/>
      <c r="C299" s="7" t="s">
        <v>30</v>
      </c>
      <c r="D299" s="8" t="s">
        <v>10</v>
      </c>
      <c r="E299" s="9">
        <v>7140</v>
      </c>
      <c r="F299" s="9">
        <v>7140</v>
      </c>
      <c r="G299" s="65">
        <v>0</v>
      </c>
    </row>
    <row r="300" spans="1:7" ht="12.75">
      <c r="A300" s="83"/>
      <c r="B300" s="84"/>
      <c r="C300" s="7" t="s">
        <v>38</v>
      </c>
      <c r="D300" s="10" t="s">
        <v>12</v>
      </c>
      <c r="E300" s="9">
        <v>76742.4</v>
      </c>
      <c r="F300" s="9">
        <v>76742.4</v>
      </c>
      <c r="G300" s="65">
        <v>0</v>
      </c>
    </row>
    <row r="301" spans="1:7" ht="12.75">
      <c r="A301" s="83"/>
      <c r="B301" s="84"/>
      <c r="C301" s="7" t="s">
        <v>11</v>
      </c>
      <c r="D301" s="10" t="s">
        <v>12</v>
      </c>
      <c r="E301" s="9">
        <f>E302+E297</f>
        <v>94779.72</v>
      </c>
      <c r="F301" s="9">
        <f>F302+F297</f>
        <v>94779.72</v>
      </c>
      <c r="G301" s="65">
        <v>0</v>
      </c>
    </row>
    <row r="302" spans="1:7" ht="12.75" customHeight="1" hidden="1">
      <c r="A302" s="83"/>
      <c r="B302" s="84"/>
      <c r="C302" s="7" t="s">
        <v>11</v>
      </c>
      <c r="D302" s="7"/>
      <c r="E302" s="9">
        <v>56563.56</v>
      </c>
      <c r="F302" s="9">
        <v>56563.56</v>
      </c>
      <c r="G302" s="65">
        <v>0</v>
      </c>
    </row>
    <row r="303" spans="1:7" ht="12.75">
      <c r="A303" s="83"/>
      <c r="B303" s="84"/>
      <c r="C303" s="8" t="s">
        <v>13</v>
      </c>
      <c r="D303" s="8"/>
      <c r="E303" s="9"/>
      <c r="F303" s="9"/>
      <c r="G303" s="65"/>
    </row>
    <row r="304" spans="1:9" ht="12.75">
      <c r="A304" s="83"/>
      <c r="B304" s="84"/>
      <c r="C304" s="12" t="s">
        <v>14</v>
      </c>
      <c r="D304" s="10" t="s">
        <v>15</v>
      </c>
      <c r="E304" s="9">
        <f>(E302*I304/100)+E297</f>
        <v>46983.5118</v>
      </c>
      <c r="F304" s="9">
        <f>(F302*I304/100)+F297</f>
        <v>46983.5118</v>
      </c>
      <c r="G304" s="65">
        <v>0</v>
      </c>
      <c r="I304" s="2">
        <v>15.5</v>
      </c>
    </row>
    <row r="305" spans="1:9" ht="12.75">
      <c r="A305" s="83"/>
      <c r="B305" s="84"/>
      <c r="C305" s="12" t="s">
        <v>16</v>
      </c>
      <c r="D305" s="10" t="s">
        <v>17</v>
      </c>
      <c r="E305" s="9">
        <f>I305*E302/100</f>
        <v>8252.623404</v>
      </c>
      <c r="F305" s="9">
        <f>I305*F302/100</f>
        <v>8252.623404</v>
      </c>
      <c r="G305" s="65">
        <v>0</v>
      </c>
      <c r="I305" s="2">
        <v>14.59</v>
      </c>
    </row>
    <row r="306" spans="1:9" ht="12.75">
      <c r="A306" s="83"/>
      <c r="B306" s="84"/>
      <c r="C306" s="12" t="s">
        <v>18</v>
      </c>
      <c r="D306" s="10" t="s">
        <v>17</v>
      </c>
      <c r="E306" s="9">
        <f>I306*E302/100</f>
        <v>4525.0848</v>
      </c>
      <c r="F306" s="9">
        <f>I306*F302/100</f>
        <v>4525.0848</v>
      </c>
      <c r="G306" s="65">
        <v>0</v>
      </c>
      <c r="I306" s="2">
        <v>8</v>
      </c>
    </row>
    <row r="307" spans="1:9" ht="12.75">
      <c r="A307" s="83"/>
      <c r="B307" s="84"/>
      <c r="C307" s="12" t="s">
        <v>19</v>
      </c>
      <c r="D307" s="10" t="s">
        <v>17</v>
      </c>
      <c r="E307" s="9">
        <f>I307*E302/100</f>
        <v>7228.822967999999</v>
      </c>
      <c r="F307" s="9">
        <f>I307*F302/100</f>
        <v>7228.822967999999</v>
      </c>
      <c r="G307" s="65">
        <v>0</v>
      </c>
      <c r="I307" s="2">
        <v>12.78</v>
      </c>
    </row>
    <row r="308" spans="1:9" ht="12.75">
      <c r="A308" s="83"/>
      <c r="B308" s="84"/>
      <c r="C308" s="12" t="s">
        <v>20</v>
      </c>
      <c r="D308" s="10" t="s">
        <v>17</v>
      </c>
      <c r="E308" s="9">
        <f>I308*E302/100</f>
        <v>4151.765304</v>
      </c>
      <c r="F308" s="9">
        <f>I308*F302/100</f>
        <v>4151.765304</v>
      </c>
      <c r="G308" s="65">
        <v>0</v>
      </c>
      <c r="I308" s="2">
        <v>7.34</v>
      </c>
    </row>
    <row r="309" spans="1:9" ht="12.75">
      <c r="A309" s="83"/>
      <c r="B309" s="84"/>
      <c r="C309" s="12" t="s">
        <v>21</v>
      </c>
      <c r="D309" s="10" t="s">
        <v>22</v>
      </c>
      <c r="E309" s="9">
        <f>I309*E302/100</f>
        <v>141.4089</v>
      </c>
      <c r="F309" s="9">
        <f>I309*F302/100</f>
        <v>141.4089</v>
      </c>
      <c r="G309" s="65">
        <v>0</v>
      </c>
      <c r="I309" s="2">
        <v>0.25</v>
      </c>
    </row>
    <row r="310" spans="1:9" ht="12.75">
      <c r="A310" s="83"/>
      <c r="B310" s="84"/>
      <c r="C310" s="12" t="s">
        <v>23</v>
      </c>
      <c r="D310" s="10" t="s">
        <v>12</v>
      </c>
      <c r="E310" s="9">
        <f>I310*E302/100</f>
        <v>10254.973428</v>
      </c>
      <c r="F310" s="9">
        <f>I310*F302/100</f>
        <v>10254.973428</v>
      </c>
      <c r="G310" s="65">
        <v>0</v>
      </c>
      <c r="I310" s="2">
        <v>18.13</v>
      </c>
    </row>
    <row r="311" spans="1:9" ht="26.25" thickBot="1">
      <c r="A311" s="83"/>
      <c r="B311" s="84"/>
      <c r="C311" s="12" t="s">
        <v>24</v>
      </c>
      <c r="D311" s="10" t="s">
        <v>17</v>
      </c>
      <c r="E311" s="9">
        <f>I311*E302/100</f>
        <v>13241.529396</v>
      </c>
      <c r="F311" s="9">
        <f>I311*F302/100</f>
        <v>13241.529396</v>
      </c>
      <c r="G311" s="65">
        <v>0</v>
      </c>
      <c r="I311" s="2">
        <v>23.41</v>
      </c>
    </row>
    <row r="312" spans="1:7" ht="12.75">
      <c r="A312" s="26" t="s">
        <v>6</v>
      </c>
      <c r="B312" s="27" t="s">
        <v>54</v>
      </c>
      <c r="C312" s="28" t="s">
        <v>8</v>
      </c>
      <c r="D312" s="28"/>
      <c r="E312" s="30">
        <f>E315+E316+E317</f>
        <v>180590.22999999998</v>
      </c>
      <c r="F312" s="30">
        <f>F315+F316+F317</f>
        <v>180590.22999999998</v>
      </c>
      <c r="G312" s="64">
        <v>0</v>
      </c>
    </row>
    <row r="313" spans="1:7" ht="12.75" hidden="1">
      <c r="A313" s="20"/>
      <c r="B313" s="21"/>
      <c r="C313" s="7" t="s">
        <v>36</v>
      </c>
      <c r="D313" s="7"/>
      <c r="E313" s="9">
        <v>39583.57</v>
      </c>
      <c r="F313" s="9">
        <v>42904.2</v>
      </c>
      <c r="G313" s="65">
        <v>0</v>
      </c>
    </row>
    <row r="314" spans="1:7" ht="12.75" hidden="1">
      <c r="A314" s="20"/>
      <c r="B314" s="21"/>
      <c r="C314" s="7" t="s">
        <v>37</v>
      </c>
      <c r="D314" s="7"/>
      <c r="E314" s="9">
        <v>2640</v>
      </c>
      <c r="F314" s="9">
        <v>3237.24</v>
      </c>
      <c r="G314" s="65">
        <v>0</v>
      </c>
    </row>
    <row r="315" spans="1:7" ht="12.75">
      <c r="A315" s="81"/>
      <c r="B315" s="82"/>
      <c r="C315" s="7" t="s">
        <v>30</v>
      </c>
      <c r="D315" s="8" t="s">
        <v>10</v>
      </c>
      <c r="E315" s="9">
        <f>2940+E314</f>
        <v>5580</v>
      </c>
      <c r="F315" s="9">
        <v>5580</v>
      </c>
      <c r="G315" s="65">
        <v>0</v>
      </c>
    </row>
    <row r="316" spans="1:7" ht="12.75">
      <c r="A316" s="83"/>
      <c r="B316" s="84"/>
      <c r="C316" s="7" t="s">
        <v>38</v>
      </c>
      <c r="D316" s="10" t="s">
        <v>12</v>
      </c>
      <c r="E316" s="9">
        <v>76830.04</v>
      </c>
      <c r="F316" s="9">
        <v>76830.04</v>
      </c>
      <c r="G316" s="65">
        <v>0</v>
      </c>
    </row>
    <row r="317" spans="1:7" ht="12.75">
      <c r="A317" s="83"/>
      <c r="B317" s="84"/>
      <c r="C317" s="7" t="s">
        <v>11</v>
      </c>
      <c r="D317" s="10" t="s">
        <v>12</v>
      </c>
      <c r="E317" s="9">
        <f>E318+E313</f>
        <v>98180.19</v>
      </c>
      <c r="F317" s="9">
        <v>98180.19</v>
      </c>
      <c r="G317" s="65">
        <v>0</v>
      </c>
    </row>
    <row r="318" spans="1:7" ht="12.75" customHeight="1" hidden="1">
      <c r="A318" s="83"/>
      <c r="B318" s="84"/>
      <c r="C318" s="7" t="s">
        <v>11</v>
      </c>
      <c r="D318" s="7"/>
      <c r="E318" s="9">
        <v>58596.62</v>
      </c>
      <c r="F318" s="9">
        <v>61505.04</v>
      </c>
      <c r="G318" s="65">
        <v>0</v>
      </c>
    </row>
    <row r="319" spans="1:7" ht="12.75">
      <c r="A319" s="83"/>
      <c r="B319" s="84"/>
      <c r="C319" s="8" t="s">
        <v>13</v>
      </c>
      <c r="D319" s="8"/>
      <c r="E319" s="9"/>
      <c r="F319" s="9"/>
      <c r="G319" s="65"/>
    </row>
    <row r="320" spans="1:9" ht="12.75">
      <c r="A320" s="83"/>
      <c r="B320" s="84"/>
      <c r="C320" s="12" t="s">
        <v>14</v>
      </c>
      <c r="D320" s="10" t="s">
        <v>15</v>
      </c>
      <c r="E320" s="9">
        <f>(E318*I320/100)+E313</f>
        <v>48666.0461</v>
      </c>
      <c r="F320" s="9">
        <v>48666.05</v>
      </c>
      <c r="G320" s="65">
        <v>0</v>
      </c>
      <c r="I320" s="2">
        <v>15.5</v>
      </c>
    </row>
    <row r="321" spans="1:9" ht="12.75">
      <c r="A321" s="83"/>
      <c r="B321" s="84"/>
      <c r="C321" s="12" t="s">
        <v>16</v>
      </c>
      <c r="D321" s="10" t="s">
        <v>17</v>
      </c>
      <c r="E321" s="9">
        <f>I321*E318/100</f>
        <v>8549.246858</v>
      </c>
      <c r="F321" s="9">
        <v>8549.25</v>
      </c>
      <c r="G321" s="65">
        <v>0</v>
      </c>
      <c r="I321" s="2">
        <v>14.59</v>
      </c>
    </row>
    <row r="322" spans="1:9" ht="12.75">
      <c r="A322" s="83"/>
      <c r="B322" s="84"/>
      <c r="C322" s="12" t="s">
        <v>18</v>
      </c>
      <c r="D322" s="10" t="s">
        <v>17</v>
      </c>
      <c r="E322" s="9">
        <f>I322*E318/100</f>
        <v>4687.729600000001</v>
      </c>
      <c r="F322" s="9">
        <v>4687.73</v>
      </c>
      <c r="G322" s="65">
        <v>0</v>
      </c>
      <c r="I322" s="2">
        <v>8</v>
      </c>
    </row>
    <row r="323" spans="1:9" ht="12.75">
      <c r="A323" s="83"/>
      <c r="B323" s="84"/>
      <c r="C323" s="12" t="s">
        <v>19</v>
      </c>
      <c r="D323" s="10" t="s">
        <v>17</v>
      </c>
      <c r="E323" s="9">
        <f>I323*E318/100</f>
        <v>7488.648036</v>
      </c>
      <c r="F323" s="9">
        <v>7488.65</v>
      </c>
      <c r="G323" s="65">
        <v>0</v>
      </c>
      <c r="I323" s="2">
        <v>12.78</v>
      </c>
    </row>
    <row r="324" spans="1:9" ht="12.75">
      <c r="A324" s="83"/>
      <c r="B324" s="84"/>
      <c r="C324" s="12" t="s">
        <v>20</v>
      </c>
      <c r="D324" s="10" t="s">
        <v>17</v>
      </c>
      <c r="E324" s="9">
        <f>I324*E318/100</f>
        <v>4300.991908</v>
      </c>
      <c r="F324" s="9">
        <v>4300.99</v>
      </c>
      <c r="G324" s="65">
        <v>0</v>
      </c>
      <c r="I324" s="2">
        <v>7.34</v>
      </c>
    </row>
    <row r="325" spans="1:9" ht="12.75">
      <c r="A325" s="83"/>
      <c r="B325" s="84"/>
      <c r="C325" s="12" t="s">
        <v>21</v>
      </c>
      <c r="D325" s="10" t="s">
        <v>22</v>
      </c>
      <c r="E325" s="9">
        <f>I325*E318/100</f>
        <v>146.49155000000002</v>
      </c>
      <c r="F325" s="9">
        <v>1446.49</v>
      </c>
      <c r="G325" s="65">
        <v>0</v>
      </c>
      <c r="I325" s="2">
        <v>0.25</v>
      </c>
    </row>
    <row r="326" spans="1:9" ht="12.75">
      <c r="A326" s="83"/>
      <c r="B326" s="84"/>
      <c r="C326" s="12" t="s">
        <v>23</v>
      </c>
      <c r="D326" s="10" t="s">
        <v>12</v>
      </c>
      <c r="E326" s="9">
        <f>I326*E318/100</f>
        <v>10623.567206</v>
      </c>
      <c r="F326" s="9">
        <v>10623.57</v>
      </c>
      <c r="G326" s="65">
        <v>0</v>
      </c>
      <c r="I326" s="2">
        <v>18.13</v>
      </c>
    </row>
    <row r="327" spans="1:9" ht="26.25" thickBot="1">
      <c r="A327" s="83"/>
      <c r="B327" s="84"/>
      <c r="C327" s="12" t="s">
        <v>24</v>
      </c>
      <c r="D327" s="10" t="s">
        <v>17</v>
      </c>
      <c r="E327" s="9">
        <f>I327*E318/100</f>
        <v>13717.468742</v>
      </c>
      <c r="F327" s="9">
        <v>13717.47</v>
      </c>
      <c r="G327" s="65">
        <v>0</v>
      </c>
      <c r="I327" s="2">
        <v>23.41</v>
      </c>
    </row>
    <row r="328" spans="1:7" ht="12.75">
      <c r="A328" s="26" t="s">
        <v>6</v>
      </c>
      <c r="B328" s="27" t="s">
        <v>55</v>
      </c>
      <c r="C328" s="28" t="s">
        <v>8</v>
      </c>
      <c r="D328" s="28"/>
      <c r="E328" s="30">
        <f>E330</f>
        <v>124145.4</v>
      </c>
      <c r="F328" s="30">
        <f>F330</f>
        <v>124145.4</v>
      </c>
      <c r="G328" s="64">
        <v>0</v>
      </c>
    </row>
    <row r="329" spans="1:7" ht="12.75" hidden="1">
      <c r="A329" s="20"/>
      <c r="B329" s="21"/>
      <c r="C329" s="7" t="s">
        <v>36</v>
      </c>
      <c r="D329" s="7"/>
      <c r="E329" s="9">
        <v>35670.72</v>
      </c>
      <c r="F329" s="9">
        <v>21249.11</v>
      </c>
      <c r="G329" s="65">
        <v>0</v>
      </c>
    </row>
    <row r="330" spans="1:7" ht="12.75">
      <c r="A330" s="81"/>
      <c r="B330" s="82"/>
      <c r="C330" s="7" t="s">
        <v>11</v>
      </c>
      <c r="D330" s="10" t="s">
        <v>12</v>
      </c>
      <c r="E330" s="9">
        <f>E331+E329</f>
        <v>124145.4</v>
      </c>
      <c r="F330" s="9">
        <v>124145.4</v>
      </c>
      <c r="G330" s="65">
        <v>0</v>
      </c>
    </row>
    <row r="331" spans="1:7" ht="12.75" customHeight="1" hidden="1">
      <c r="A331" s="83"/>
      <c r="B331" s="84"/>
      <c r="C331" s="7" t="s">
        <v>11</v>
      </c>
      <c r="D331" s="7"/>
      <c r="E331" s="9">
        <f>E332+E329</f>
        <v>88474.68</v>
      </c>
      <c r="F331" s="9">
        <f>F332+F329</f>
        <v>52240.130000000005</v>
      </c>
      <c r="G331" s="65">
        <v>0</v>
      </c>
    </row>
    <row r="332" spans="1:7" ht="12.75" customHeight="1" hidden="1">
      <c r="A332" s="83"/>
      <c r="B332" s="84"/>
      <c r="C332" s="7" t="s">
        <v>11</v>
      </c>
      <c r="D332" s="7"/>
      <c r="E332" s="9">
        <v>52803.96</v>
      </c>
      <c r="F332" s="9">
        <v>30991.02</v>
      </c>
      <c r="G332" s="65">
        <v>0</v>
      </c>
    </row>
    <row r="333" spans="1:7" ht="12.75">
      <c r="A333" s="83"/>
      <c r="B333" s="84"/>
      <c r="C333" s="8" t="s">
        <v>13</v>
      </c>
      <c r="D333" s="8"/>
      <c r="E333" s="9"/>
      <c r="F333" s="9"/>
      <c r="G333" s="65"/>
    </row>
    <row r="334" spans="1:9" ht="12.75">
      <c r="A334" s="83"/>
      <c r="B334" s="84"/>
      <c r="C334" s="12" t="s">
        <v>14</v>
      </c>
      <c r="D334" s="10" t="s">
        <v>15</v>
      </c>
      <c r="E334" s="9">
        <f>(E332*I334/100)+E329</f>
        <v>43855.3338</v>
      </c>
      <c r="F334" s="9">
        <v>43855.33</v>
      </c>
      <c r="G334" s="65">
        <v>0</v>
      </c>
      <c r="I334" s="2">
        <v>15.5</v>
      </c>
    </row>
    <row r="335" spans="1:9" ht="12.75">
      <c r="A335" s="83"/>
      <c r="B335" s="84"/>
      <c r="C335" s="12" t="s">
        <v>16</v>
      </c>
      <c r="D335" s="10" t="s">
        <v>17</v>
      </c>
      <c r="E335" s="9">
        <f>I335*E332/100</f>
        <v>7704.097764</v>
      </c>
      <c r="F335" s="9">
        <v>7704.1</v>
      </c>
      <c r="G335" s="65">
        <v>0</v>
      </c>
      <c r="I335" s="2">
        <v>14.59</v>
      </c>
    </row>
    <row r="336" spans="1:9" ht="12.75">
      <c r="A336" s="83"/>
      <c r="B336" s="84"/>
      <c r="C336" s="12" t="s">
        <v>18</v>
      </c>
      <c r="D336" s="10" t="s">
        <v>17</v>
      </c>
      <c r="E336" s="9">
        <f>I336*E332/100</f>
        <v>4224.3168</v>
      </c>
      <c r="F336" s="9">
        <v>4224.32</v>
      </c>
      <c r="G336" s="65">
        <v>0</v>
      </c>
      <c r="I336" s="2">
        <v>8</v>
      </c>
    </row>
    <row r="337" spans="1:9" ht="12.75">
      <c r="A337" s="83"/>
      <c r="B337" s="84"/>
      <c r="C337" s="12" t="s">
        <v>19</v>
      </c>
      <c r="D337" s="10" t="s">
        <v>17</v>
      </c>
      <c r="E337" s="9">
        <f>I337*E332/100</f>
        <v>6748.346087999999</v>
      </c>
      <c r="F337" s="9">
        <v>6748.35</v>
      </c>
      <c r="G337" s="65">
        <v>0</v>
      </c>
      <c r="I337" s="2">
        <v>12.78</v>
      </c>
    </row>
    <row r="338" spans="1:9" ht="12.75">
      <c r="A338" s="83"/>
      <c r="B338" s="84"/>
      <c r="C338" s="12" t="s">
        <v>20</v>
      </c>
      <c r="D338" s="10" t="s">
        <v>17</v>
      </c>
      <c r="E338" s="9">
        <f>I338*E332/100</f>
        <v>3875.810664</v>
      </c>
      <c r="F338" s="9">
        <v>3875.81</v>
      </c>
      <c r="G338" s="65">
        <v>0</v>
      </c>
      <c r="I338" s="2">
        <v>7.34</v>
      </c>
    </row>
    <row r="339" spans="1:9" ht="12.75">
      <c r="A339" s="83"/>
      <c r="B339" s="84"/>
      <c r="C339" s="12" t="s">
        <v>21</v>
      </c>
      <c r="D339" s="10" t="s">
        <v>22</v>
      </c>
      <c r="E339" s="9">
        <f>I339*E332/100</f>
        <v>132.0099</v>
      </c>
      <c r="F339" s="9">
        <v>132.01</v>
      </c>
      <c r="G339" s="65">
        <v>0</v>
      </c>
      <c r="I339" s="2">
        <v>0.25</v>
      </c>
    </row>
    <row r="340" spans="1:9" ht="12.75">
      <c r="A340" s="83"/>
      <c r="B340" s="84"/>
      <c r="C340" s="12" t="s">
        <v>23</v>
      </c>
      <c r="D340" s="10" t="s">
        <v>12</v>
      </c>
      <c r="E340" s="9">
        <f>I340*E332/100</f>
        <v>9573.357947999999</v>
      </c>
      <c r="F340" s="9">
        <v>9573.36</v>
      </c>
      <c r="G340" s="65">
        <v>0</v>
      </c>
      <c r="I340" s="2">
        <v>18.13</v>
      </c>
    </row>
    <row r="341" spans="1:9" ht="26.25" thickBot="1">
      <c r="A341" s="83"/>
      <c r="B341" s="84"/>
      <c r="C341" s="12" t="s">
        <v>24</v>
      </c>
      <c r="D341" s="10" t="s">
        <v>17</v>
      </c>
      <c r="E341" s="9">
        <f>I341*E332/100</f>
        <v>12361.407035999999</v>
      </c>
      <c r="F341" s="9">
        <v>12361.41</v>
      </c>
      <c r="G341" s="65">
        <v>0</v>
      </c>
      <c r="I341" s="2">
        <v>23.41</v>
      </c>
    </row>
    <row r="342" spans="1:7" ht="12.75">
      <c r="A342" s="26" t="s">
        <v>6</v>
      </c>
      <c r="B342" s="27" t="s">
        <v>56</v>
      </c>
      <c r="C342" s="28" t="s">
        <v>8</v>
      </c>
      <c r="D342" s="28"/>
      <c r="E342" s="30">
        <f>E344+E345</f>
        <v>70278</v>
      </c>
      <c r="F342" s="30">
        <f>F344+F345</f>
        <v>70095.26000000001</v>
      </c>
      <c r="G342" s="64">
        <v>0</v>
      </c>
    </row>
    <row r="343" spans="1:7" ht="12.75" hidden="1">
      <c r="A343" s="20"/>
      <c r="B343" s="21"/>
      <c r="C343" s="7" t="s">
        <v>36</v>
      </c>
      <c r="D343" s="7"/>
      <c r="E343" s="9">
        <v>15416.52</v>
      </c>
      <c r="F343" s="9">
        <v>15416.52</v>
      </c>
      <c r="G343" s="65">
        <v>0</v>
      </c>
    </row>
    <row r="344" spans="1:7" ht="12.75">
      <c r="A344" s="81"/>
      <c r="B344" s="82"/>
      <c r="C344" s="7" t="s">
        <v>38</v>
      </c>
      <c r="D344" s="10" t="s">
        <v>12</v>
      </c>
      <c r="E344" s="9">
        <v>32047.08</v>
      </c>
      <c r="F344" s="9">
        <v>32047.08</v>
      </c>
      <c r="G344" s="65">
        <v>0</v>
      </c>
    </row>
    <row r="345" spans="1:7" ht="12.75">
      <c r="A345" s="83"/>
      <c r="B345" s="84"/>
      <c r="C345" s="7" t="s">
        <v>11</v>
      </c>
      <c r="D345" s="10" t="s">
        <v>12</v>
      </c>
      <c r="E345" s="9">
        <f>E346+E343</f>
        <v>38230.92</v>
      </c>
      <c r="F345" s="9">
        <f>F346+F343</f>
        <v>38048.18</v>
      </c>
      <c r="G345" s="65">
        <v>0</v>
      </c>
    </row>
    <row r="346" spans="1:7" ht="12.75" customHeight="1" hidden="1">
      <c r="A346" s="83"/>
      <c r="B346" s="84"/>
      <c r="C346" s="7" t="s">
        <v>11</v>
      </c>
      <c r="D346" s="7"/>
      <c r="E346" s="9">
        <v>22814.4</v>
      </c>
      <c r="F346" s="9">
        <v>22631.66</v>
      </c>
      <c r="G346" s="65">
        <v>0</v>
      </c>
    </row>
    <row r="347" spans="1:7" ht="12.75">
      <c r="A347" s="83"/>
      <c r="B347" s="84"/>
      <c r="C347" s="8" t="s">
        <v>13</v>
      </c>
      <c r="D347" s="8"/>
      <c r="E347" s="9"/>
      <c r="F347" s="9"/>
      <c r="G347" s="65"/>
    </row>
    <row r="348" spans="1:9" ht="12.75">
      <c r="A348" s="83"/>
      <c r="B348" s="84"/>
      <c r="C348" s="12" t="s">
        <v>14</v>
      </c>
      <c r="D348" s="10" t="s">
        <v>15</v>
      </c>
      <c r="E348" s="9">
        <f>(E346*I348/100)+E343</f>
        <v>18952.752</v>
      </c>
      <c r="F348" s="9">
        <f>(F346*I348/100)+F343</f>
        <v>18924.4273</v>
      </c>
      <c r="G348" s="65">
        <v>0</v>
      </c>
      <c r="I348" s="2">
        <v>15.5</v>
      </c>
    </row>
    <row r="349" spans="1:9" ht="12.75">
      <c r="A349" s="83"/>
      <c r="B349" s="84"/>
      <c r="C349" s="12" t="s">
        <v>16</v>
      </c>
      <c r="D349" s="10" t="s">
        <v>17</v>
      </c>
      <c r="E349" s="9">
        <f>I349*E346/100</f>
        <v>3328.62096</v>
      </c>
      <c r="F349" s="9">
        <f>I349*F346/100</f>
        <v>3301.959194</v>
      </c>
      <c r="G349" s="65">
        <v>0</v>
      </c>
      <c r="I349" s="2">
        <v>14.59</v>
      </c>
    </row>
    <row r="350" spans="1:9" ht="12.75">
      <c r="A350" s="83"/>
      <c r="B350" s="84"/>
      <c r="C350" s="12" t="s">
        <v>18</v>
      </c>
      <c r="D350" s="10" t="s">
        <v>17</v>
      </c>
      <c r="E350" s="9">
        <f>I350*E346/100</f>
        <v>1825.152</v>
      </c>
      <c r="F350" s="9">
        <f>I350*F346/100</f>
        <v>1810.5328</v>
      </c>
      <c r="G350" s="65">
        <v>0</v>
      </c>
      <c r="I350" s="2">
        <v>8</v>
      </c>
    </row>
    <row r="351" spans="1:9" ht="12.75">
      <c r="A351" s="83"/>
      <c r="B351" s="84"/>
      <c r="C351" s="12" t="s">
        <v>19</v>
      </c>
      <c r="D351" s="10" t="s">
        <v>17</v>
      </c>
      <c r="E351" s="9">
        <f>I351*E346/100</f>
        <v>2915.68032</v>
      </c>
      <c r="F351" s="9">
        <f>I351*F346/100</f>
        <v>2892.3261479999996</v>
      </c>
      <c r="G351" s="65">
        <v>0</v>
      </c>
      <c r="I351" s="2">
        <v>12.78</v>
      </c>
    </row>
    <row r="352" spans="1:9" ht="12.75">
      <c r="A352" s="83"/>
      <c r="B352" s="84"/>
      <c r="C352" s="12" t="s">
        <v>20</v>
      </c>
      <c r="D352" s="10" t="s">
        <v>17</v>
      </c>
      <c r="E352" s="9">
        <f>I352*E346/100</f>
        <v>1674.5769599999999</v>
      </c>
      <c r="F352" s="9">
        <f>I352*F346/100</f>
        <v>1661.1638440000002</v>
      </c>
      <c r="G352" s="65">
        <v>0</v>
      </c>
      <c r="I352" s="2">
        <v>7.34</v>
      </c>
    </row>
    <row r="353" spans="1:9" ht="12.75">
      <c r="A353" s="83"/>
      <c r="B353" s="84"/>
      <c r="C353" s="12" t="s">
        <v>21</v>
      </c>
      <c r="D353" s="10" t="s">
        <v>22</v>
      </c>
      <c r="E353" s="9">
        <f>I353*E346/100</f>
        <v>57.036</v>
      </c>
      <c r="F353" s="9">
        <f>I353*F346/100</f>
        <v>56.57915</v>
      </c>
      <c r="G353" s="65">
        <v>0</v>
      </c>
      <c r="I353" s="2">
        <v>0.25</v>
      </c>
    </row>
    <row r="354" spans="1:9" ht="12.75">
      <c r="A354" s="83"/>
      <c r="B354" s="84"/>
      <c r="C354" s="12" t="s">
        <v>23</v>
      </c>
      <c r="D354" s="10" t="s">
        <v>12</v>
      </c>
      <c r="E354" s="9">
        <f>I354*E346/100</f>
        <v>4136.25072</v>
      </c>
      <c r="F354" s="9">
        <f>I354*F346/100</f>
        <v>4103.119957999999</v>
      </c>
      <c r="G354" s="65">
        <v>0</v>
      </c>
      <c r="I354" s="2">
        <v>18.13</v>
      </c>
    </row>
    <row r="355" spans="1:9" ht="26.25" thickBot="1">
      <c r="A355" s="83"/>
      <c r="B355" s="84"/>
      <c r="C355" s="12" t="s">
        <v>24</v>
      </c>
      <c r="D355" s="10" t="s">
        <v>17</v>
      </c>
      <c r="E355" s="9">
        <f>I355*E346/100</f>
        <v>5340.8510400000005</v>
      </c>
      <c r="F355" s="9">
        <f>I355*F346/100</f>
        <v>5298.0716059999995</v>
      </c>
      <c r="G355" s="65">
        <v>0</v>
      </c>
      <c r="I355" s="2">
        <v>23.41</v>
      </c>
    </row>
    <row r="356" spans="1:7" ht="12.75">
      <c r="A356" s="26" t="s">
        <v>6</v>
      </c>
      <c r="B356" s="27" t="s">
        <v>57</v>
      </c>
      <c r="C356" s="28" t="s">
        <v>8</v>
      </c>
      <c r="D356" s="28"/>
      <c r="E356" s="30">
        <f>E358+E359</f>
        <v>94807.44</v>
      </c>
      <c r="F356" s="30">
        <v>94807.44</v>
      </c>
      <c r="G356" s="64">
        <v>0</v>
      </c>
    </row>
    <row r="357" spans="1:7" ht="12.75" hidden="1">
      <c r="A357" s="20"/>
      <c r="B357" s="21"/>
      <c r="C357" s="7" t="s">
        <v>36</v>
      </c>
      <c r="D357" s="7"/>
      <c r="E357" s="9">
        <v>36192</v>
      </c>
      <c r="F357" s="9">
        <v>36192</v>
      </c>
      <c r="G357" s="65">
        <v>0</v>
      </c>
    </row>
    <row r="358" spans="1:7" ht="12.75">
      <c r="A358" s="81"/>
      <c r="B358" s="82"/>
      <c r="C358" s="7" t="s">
        <v>30</v>
      </c>
      <c r="D358" s="8" t="s">
        <v>10</v>
      </c>
      <c r="E358" s="9">
        <v>5040</v>
      </c>
      <c r="F358" s="9">
        <v>5040</v>
      </c>
      <c r="G358" s="65">
        <v>0</v>
      </c>
    </row>
    <row r="359" spans="1:7" ht="12.75">
      <c r="A359" s="83"/>
      <c r="B359" s="84"/>
      <c r="C359" s="7" t="s">
        <v>11</v>
      </c>
      <c r="D359" s="10" t="s">
        <v>12</v>
      </c>
      <c r="E359" s="9">
        <f>E360+E357</f>
        <v>89767.44</v>
      </c>
      <c r="F359" s="9">
        <v>89767.44</v>
      </c>
      <c r="G359" s="65">
        <v>0</v>
      </c>
    </row>
    <row r="360" spans="1:7" ht="12.75" customHeight="1" hidden="1">
      <c r="A360" s="83"/>
      <c r="B360" s="84"/>
      <c r="C360" s="7" t="s">
        <v>11</v>
      </c>
      <c r="D360" s="7"/>
      <c r="E360" s="9">
        <v>53575.44</v>
      </c>
      <c r="F360" s="9">
        <v>47425.33</v>
      </c>
      <c r="G360" s="65">
        <v>0</v>
      </c>
    </row>
    <row r="361" spans="1:7" ht="12.75">
      <c r="A361" s="83"/>
      <c r="B361" s="84"/>
      <c r="C361" s="8" t="s">
        <v>13</v>
      </c>
      <c r="D361" s="8"/>
      <c r="E361" s="9"/>
      <c r="F361" s="9"/>
      <c r="G361" s="65"/>
    </row>
    <row r="362" spans="1:9" ht="12.75">
      <c r="A362" s="83"/>
      <c r="B362" s="84"/>
      <c r="C362" s="12" t="s">
        <v>14</v>
      </c>
      <c r="D362" s="10" t="s">
        <v>15</v>
      </c>
      <c r="E362" s="9">
        <f>(E360*I362/100)+E357</f>
        <v>44496.1932</v>
      </c>
      <c r="F362" s="9">
        <v>44496.19</v>
      </c>
      <c r="G362" s="65">
        <v>0</v>
      </c>
      <c r="I362" s="2">
        <v>15.5</v>
      </c>
    </row>
    <row r="363" spans="1:9" ht="12.75">
      <c r="A363" s="83"/>
      <c r="B363" s="84"/>
      <c r="C363" s="12" t="s">
        <v>16</v>
      </c>
      <c r="D363" s="10" t="s">
        <v>17</v>
      </c>
      <c r="E363" s="9">
        <f>I363*E360/100</f>
        <v>7816.656696</v>
      </c>
      <c r="F363" s="9">
        <v>7816.66</v>
      </c>
      <c r="G363" s="65">
        <v>0</v>
      </c>
      <c r="I363" s="2">
        <v>14.59</v>
      </c>
    </row>
    <row r="364" spans="1:9" ht="12.75">
      <c r="A364" s="83"/>
      <c r="B364" s="84"/>
      <c r="C364" s="12" t="s">
        <v>18</v>
      </c>
      <c r="D364" s="10" t="s">
        <v>17</v>
      </c>
      <c r="E364" s="9">
        <f>I364*E360/100</f>
        <v>4286.0352</v>
      </c>
      <c r="F364" s="9">
        <v>4286.04</v>
      </c>
      <c r="G364" s="65">
        <v>0</v>
      </c>
      <c r="I364" s="2">
        <v>8</v>
      </c>
    </row>
    <row r="365" spans="1:9" ht="12.75">
      <c r="A365" s="83"/>
      <c r="B365" s="84"/>
      <c r="C365" s="12" t="s">
        <v>19</v>
      </c>
      <c r="D365" s="10" t="s">
        <v>17</v>
      </c>
      <c r="E365" s="9">
        <f>I365*E360/100</f>
        <v>6846.941232</v>
      </c>
      <c r="F365" s="9">
        <v>6846.94</v>
      </c>
      <c r="G365" s="65">
        <v>0</v>
      </c>
      <c r="I365" s="2">
        <v>12.78</v>
      </c>
    </row>
    <row r="366" spans="1:9" ht="12.75">
      <c r="A366" s="83"/>
      <c r="B366" s="84"/>
      <c r="C366" s="12" t="s">
        <v>20</v>
      </c>
      <c r="D366" s="10" t="s">
        <v>17</v>
      </c>
      <c r="E366" s="9">
        <f>I366*E360/100</f>
        <v>3932.437296</v>
      </c>
      <c r="F366" s="9">
        <v>3932.44</v>
      </c>
      <c r="G366" s="65">
        <v>0</v>
      </c>
      <c r="I366" s="2">
        <v>7.34</v>
      </c>
    </row>
    <row r="367" spans="1:9" ht="12.75">
      <c r="A367" s="83"/>
      <c r="B367" s="84"/>
      <c r="C367" s="12" t="s">
        <v>21</v>
      </c>
      <c r="D367" s="10" t="s">
        <v>22</v>
      </c>
      <c r="E367" s="9">
        <f>I367*E360/100</f>
        <v>133.9386</v>
      </c>
      <c r="F367" s="9">
        <v>133.94</v>
      </c>
      <c r="G367" s="65">
        <v>0</v>
      </c>
      <c r="I367" s="2">
        <v>0.25</v>
      </c>
    </row>
    <row r="368" spans="1:9" ht="12.75">
      <c r="A368" s="83"/>
      <c r="B368" s="84"/>
      <c r="C368" s="12" t="s">
        <v>23</v>
      </c>
      <c r="D368" s="10" t="s">
        <v>12</v>
      </c>
      <c r="E368" s="9">
        <f>I368*E360/100</f>
        <v>9713.227272</v>
      </c>
      <c r="F368" s="9">
        <v>9713.23</v>
      </c>
      <c r="G368" s="65">
        <v>0</v>
      </c>
      <c r="I368" s="2">
        <v>18.13</v>
      </c>
    </row>
    <row r="369" spans="1:9" ht="26.25" thickBot="1">
      <c r="A369" s="83"/>
      <c r="B369" s="84"/>
      <c r="C369" s="12" t="s">
        <v>24</v>
      </c>
      <c r="D369" s="10" t="s">
        <v>17</v>
      </c>
      <c r="E369" s="9">
        <f>I369*E360/100</f>
        <v>12542.010504</v>
      </c>
      <c r="F369" s="9">
        <v>12542.01</v>
      </c>
      <c r="G369" s="65">
        <v>0</v>
      </c>
      <c r="I369" s="2">
        <v>23.41</v>
      </c>
    </row>
    <row r="370" spans="1:7" ht="12.75">
      <c r="A370" s="26" t="s">
        <v>6</v>
      </c>
      <c r="B370" s="27" t="s">
        <v>58</v>
      </c>
      <c r="C370" s="28" t="s">
        <v>8</v>
      </c>
      <c r="D370" s="28"/>
      <c r="E370" s="30">
        <f>E373+E374</f>
        <v>90346.32</v>
      </c>
      <c r="F370" s="30">
        <f>F373+F374</f>
        <v>90346.32</v>
      </c>
      <c r="G370" s="64">
        <v>0</v>
      </c>
    </row>
    <row r="371" spans="1:7" ht="12.75" hidden="1">
      <c r="A371" s="20"/>
      <c r="B371" s="21"/>
      <c r="C371" s="7" t="s">
        <v>36</v>
      </c>
      <c r="D371" s="7"/>
      <c r="E371" s="9">
        <v>35119.08</v>
      </c>
      <c r="F371" s="9">
        <v>35119.08</v>
      </c>
      <c r="G371" s="65">
        <v>0</v>
      </c>
    </row>
    <row r="372" spans="1:7" ht="12.75" hidden="1">
      <c r="A372" s="20"/>
      <c r="B372" s="21"/>
      <c r="C372" s="7" t="s">
        <v>37</v>
      </c>
      <c r="D372" s="7"/>
      <c r="E372" s="18">
        <v>720</v>
      </c>
      <c r="F372" s="18">
        <v>720</v>
      </c>
      <c r="G372" s="65">
        <v>0</v>
      </c>
    </row>
    <row r="373" spans="1:7" ht="12.75">
      <c r="A373" s="81"/>
      <c r="B373" s="82"/>
      <c r="C373" s="7" t="s">
        <v>30</v>
      </c>
      <c r="D373" s="8" t="s">
        <v>10</v>
      </c>
      <c r="E373" s="9">
        <f>2520+E372</f>
        <v>3240</v>
      </c>
      <c r="F373" s="9">
        <f>2520+F372</f>
        <v>3240</v>
      </c>
      <c r="G373" s="65">
        <v>0</v>
      </c>
    </row>
    <row r="374" spans="1:7" ht="12.75">
      <c r="A374" s="83"/>
      <c r="B374" s="84"/>
      <c r="C374" s="7" t="s">
        <v>11</v>
      </c>
      <c r="D374" s="10" t="s">
        <v>12</v>
      </c>
      <c r="E374" s="18">
        <f>E375+E371</f>
        <v>87106.32</v>
      </c>
      <c r="F374" s="18">
        <v>87106.32</v>
      </c>
      <c r="G374" s="65">
        <v>0</v>
      </c>
    </row>
    <row r="375" spans="1:7" ht="12.75" customHeight="1" hidden="1">
      <c r="A375" s="83"/>
      <c r="B375" s="84"/>
      <c r="C375" s="7" t="s">
        <v>11</v>
      </c>
      <c r="D375" s="7"/>
      <c r="E375" s="9">
        <v>51987.24</v>
      </c>
      <c r="F375" s="9">
        <v>50475.52</v>
      </c>
      <c r="G375" s="65">
        <v>0</v>
      </c>
    </row>
    <row r="376" spans="1:7" ht="12.75">
      <c r="A376" s="83"/>
      <c r="B376" s="84"/>
      <c r="C376" s="8" t="s">
        <v>13</v>
      </c>
      <c r="D376" s="8"/>
      <c r="E376" s="9"/>
      <c r="F376" s="9"/>
      <c r="G376" s="65"/>
    </row>
    <row r="377" spans="1:9" ht="12.75">
      <c r="A377" s="83"/>
      <c r="B377" s="84"/>
      <c r="C377" s="12" t="s">
        <v>14</v>
      </c>
      <c r="D377" s="10" t="s">
        <v>15</v>
      </c>
      <c r="E377" s="9">
        <f>(E375*I377/100)+E371</f>
        <v>43177.1022</v>
      </c>
      <c r="F377" s="9">
        <v>43177.1</v>
      </c>
      <c r="G377" s="65">
        <v>0</v>
      </c>
      <c r="I377" s="2">
        <v>15.5</v>
      </c>
    </row>
    <row r="378" spans="1:9" ht="12.75">
      <c r="A378" s="83"/>
      <c r="B378" s="84"/>
      <c r="C378" s="12" t="s">
        <v>16</v>
      </c>
      <c r="D378" s="10" t="s">
        <v>17</v>
      </c>
      <c r="E378" s="9">
        <f>I378*E375/100</f>
        <v>7584.938315999999</v>
      </c>
      <c r="F378" s="9">
        <v>7584.94</v>
      </c>
      <c r="G378" s="65">
        <v>0</v>
      </c>
      <c r="I378" s="2">
        <v>14.59</v>
      </c>
    </row>
    <row r="379" spans="1:9" ht="12.75">
      <c r="A379" s="83"/>
      <c r="B379" s="84"/>
      <c r="C379" s="12" t="s">
        <v>18</v>
      </c>
      <c r="D379" s="10" t="s">
        <v>17</v>
      </c>
      <c r="E379" s="9">
        <f>I379*E375/100</f>
        <v>4158.9792</v>
      </c>
      <c r="F379" s="9">
        <v>4158.98</v>
      </c>
      <c r="G379" s="65">
        <v>0</v>
      </c>
      <c r="I379" s="2">
        <v>8</v>
      </c>
    </row>
    <row r="380" spans="1:9" ht="12.75">
      <c r="A380" s="83"/>
      <c r="B380" s="84"/>
      <c r="C380" s="12" t="s">
        <v>19</v>
      </c>
      <c r="D380" s="10" t="s">
        <v>17</v>
      </c>
      <c r="E380" s="9">
        <f>I380*E375/100</f>
        <v>6643.969271999999</v>
      </c>
      <c r="F380" s="9">
        <v>6643.97</v>
      </c>
      <c r="G380" s="65">
        <v>0</v>
      </c>
      <c r="I380" s="2">
        <v>12.78</v>
      </c>
    </row>
    <row r="381" spans="1:9" ht="12.75">
      <c r="A381" s="83"/>
      <c r="B381" s="84"/>
      <c r="C381" s="12" t="s">
        <v>20</v>
      </c>
      <c r="D381" s="10" t="s">
        <v>17</v>
      </c>
      <c r="E381" s="9">
        <f>I381*E375/100</f>
        <v>3815.8634159999997</v>
      </c>
      <c r="F381" s="9">
        <v>3815.86</v>
      </c>
      <c r="G381" s="65">
        <v>0</v>
      </c>
      <c r="I381" s="2">
        <v>7.34</v>
      </c>
    </row>
    <row r="382" spans="1:9" ht="12.75">
      <c r="A382" s="83"/>
      <c r="B382" s="84"/>
      <c r="C382" s="12" t="s">
        <v>21</v>
      </c>
      <c r="D382" s="10" t="s">
        <v>22</v>
      </c>
      <c r="E382" s="9">
        <f>I382*E375/100</f>
        <v>129.9681</v>
      </c>
      <c r="F382" s="9">
        <v>129.97</v>
      </c>
      <c r="G382" s="65">
        <v>0</v>
      </c>
      <c r="I382" s="2">
        <v>0.25</v>
      </c>
    </row>
    <row r="383" spans="1:9" ht="12.75">
      <c r="A383" s="83"/>
      <c r="B383" s="84"/>
      <c r="C383" s="12" t="s">
        <v>23</v>
      </c>
      <c r="D383" s="10" t="s">
        <v>12</v>
      </c>
      <c r="E383" s="9">
        <f>I383*E375/100</f>
        <v>9425.286611999998</v>
      </c>
      <c r="F383" s="9">
        <v>9425.29</v>
      </c>
      <c r="G383" s="65">
        <v>0</v>
      </c>
      <c r="I383" s="2">
        <v>18.13</v>
      </c>
    </row>
    <row r="384" spans="1:9" ht="26.25" thickBot="1">
      <c r="A384" s="83"/>
      <c r="B384" s="84"/>
      <c r="C384" s="12" t="s">
        <v>24</v>
      </c>
      <c r="D384" s="10" t="s">
        <v>17</v>
      </c>
      <c r="E384" s="9">
        <f>I384*E375/100</f>
        <v>12170.212884</v>
      </c>
      <c r="F384" s="9">
        <v>12170.21</v>
      </c>
      <c r="G384" s="65">
        <v>0</v>
      </c>
      <c r="I384" s="2">
        <v>23.41</v>
      </c>
    </row>
    <row r="385" spans="1:7" ht="12.75">
      <c r="A385" s="26" t="s">
        <v>6</v>
      </c>
      <c r="B385" s="27" t="s">
        <v>59</v>
      </c>
      <c r="C385" s="28" t="s">
        <v>8</v>
      </c>
      <c r="D385" s="28"/>
      <c r="E385" s="30">
        <f>E388+E389</f>
        <v>97741.08</v>
      </c>
      <c r="F385" s="30">
        <f>F388+F389</f>
        <v>97741.08</v>
      </c>
      <c r="G385" s="64">
        <v>0</v>
      </c>
    </row>
    <row r="386" spans="1:7" ht="12.75" hidden="1">
      <c r="A386" s="20"/>
      <c r="B386" s="21"/>
      <c r="C386" s="7" t="s">
        <v>36</v>
      </c>
      <c r="D386" s="7"/>
      <c r="E386" s="9">
        <v>37594.8</v>
      </c>
      <c r="F386" s="9">
        <v>32883.86</v>
      </c>
      <c r="G386" s="65">
        <v>0</v>
      </c>
    </row>
    <row r="387" spans="1:7" ht="12.75" hidden="1">
      <c r="A387" s="20"/>
      <c r="B387" s="21"/>
      <c r="C387" s="7" t="s">
        <v>37</v>
      </c>
      <c r="D387" s="7"/>
      <c r="E387" s="18">
        <v>720</v>
      </c>
      <c r="F387" s="9">
        <v>1115.17</v>
      </c>
      <c r="G387" s="65">
        <v>0</v>
      </c>
    </row>
    <row r="388" spans="1:7" ht="12.75">
      <c r="A388" s="81"/>
      <c r="B388" s="82"/>
      <c r="C388" s="7" t="s">
        <v>30</v>
      </c>
      <c r="D388" s="8" t="s">
        <v>10</v>
      </c>
      <c r="E388" s="9">
        <f>3780+E387</f>
        <v>4500</v>
      </c>
      <c r="F388" s="9">
        <v>4500</v>
      </c>
      <c r="G388" s="65">
        <v>0</v>
      </c>
    </row>
    <row r="389" spans="1:7" ht="12.75">
      <c r="A389" s="83"/>
      <c r="B389" s="84"/>
      <c r="C389" s="7" t="s">
        <v>11</v>
      </c>
      <c r="D389" s="10" t="s">
        <v>12</v>
      </c>
      <c r="E389" s="18">
        <f>E390+E386</f>
        <v>93241.08</v>
      </c>
      <c r="F389" s="18">
        <v>93241.08</v>
      </c>
      <c r="G389" s="65">
        <v>0</v>
      </c>
    </row>
    <row r="390" spans="1:7" ht="12.75" customHeight="1" hidden="1">
      <c r="A390" s="83"/>
      <c r="B390" s="84"/>
      <c r="C390" s="7" t="s">
        <v>11</v>
      </c>
      <c r="D390" s="7"/>
      <c r="E390" s="9">
        <v>55646.28</v>
      </c>
      <c r="F390" s="9">
        <v>46303.59</v>
      </c>
      <c r="G390" s="65">
        <v>0</v>
      </c>
    </row>
    <row r="391" spans="1:7" ht="12.75">
      <c r="A391" s="83"/>
      <c r="B391" s="84"/>
      <c r="C391" s="8" t="s">
        <v>13</v>
      </c>
      <c r="D391" s="8"/>
      <c r="E391" s="9"/>
      <c r="F391" s="9"/>
      <c r="G391" s="65"/>
    </row>
    <row r="392" spans="1:9" ht="12.75">
      <c r="A392" s="83"/>
      <c r="B392" s="84"/>
      <c r="C392" s="12" t="s">
        <v>14</v>
      </c>
      <c r="D392" s="10" t="s">
        <v>15</v>
      </c>
      <c r="E392" s="9">
        <f>(E390*I392/100)+E386</f>
        <v>46219.9734</v>
      </c>
      <c r="F392" s="9">
        <f>(F390*J392/100)+F386</f>
        <v>32883.86</v>
      </c>
      <c r="G392" s="65">
        <v>0</v>
      </c>
      <c r="I392" s="2">
        <v>15.5</v>
      </c>
    </row>
    <row r="393" spans="1:9" ht="12.75">
      <c r="A393" s="83"/>
      <c r="B393" s="84"/>
      <c r="C393" s="12" t="s">
        <v>16</v>
      </c>
      <c r="D393" s="10" t="s">
        <v>17</v>
      </c>
      <c r="E393" s="9">
        <f>I393*E390/100</f>
        <v>8118.792252</v>
      </c>
      <c r="F393" s="9">
        <v>8118.79</v>
      </c>
      <c r="G393" s="65">
        <v>0</v>
      </c>
      <c r="I393" s="2">
        <v>14.59</v>
      </c>
    </row>
    <row r="394" spans="1:9" ht="12.75">
      <c r="A394" s="83"/>
      <c r="B394" s="84"/>
      <c r="C394" s="12" t="s">
        <v>18</v>
      </c>
      <c r="D394" s="10" t="s">
        <v>17</v>
      </c>
      <c r="E394" s="9">
        <f>I394*E390/100</f>
        <v>4451.7024</v>
      </c>
      <c r="F394" s="9">
        <v>4451.7</v>
      </c>
      <c r="G394" s="65">
        <v>0</v>
      </c>
      <c r="I394" s="2">
        <v>8</v>
      </c>
    </row>
    <row r="395" spans="1:9" ht="12.75">
      <c r="A395" s="83"/>
      <c r="B395" s="84"/>
      <c r="C395" s="12" t="s">
        <v>19</v>
      </c>
      <c r="D395" s="10" t="s">
        <v>17</v>
      </c>
      <c r="E395" s="9">
        <f>I395*E390/100</f>
        <v>7111.594584</v>
      </c>
      <c r="F395" s="9">
        <v>7111.59</v>
      </c>
      <c r="G395" s="65">
        <v>0</v>
      </c>
      <c r="I395" s="2">
        <v>12.78</v>
      </c>
    </row>
    <row r="396" spans="1:9" ht="12.75">
      <c r="A396" s="83"/>
      <c r="B396" s="84"/>
      <c r="C396" s="12" t="s">
        <v>20</v>
      </c>
      <c r="D396" s="10" t="s">
        <v>17</v>
      </c>
      <c r="E396" s="9">
        <f>I396*E390/100</f>
        <v>4084.4369519999996</v>
      </c>
      <c r="F396" s="9">
        <v>4084.44</v>
      </c>
      <c r="G396" s="65">
        <v>0</v>
      </c>
      <c r="I396" s="2">
        <v>7.34</v>
      </c>
    </row>
    <row r="397" spans="1:9" ht="12.75">
      <c r="A397" s="83"/>
      <c r="B397" s="84"/>
      <c r="C397" s="12" t="s">
        <v>21</v>
      </c>
      <c r="D397" s="10" t="s">
        <v>22</v>
      </c>
      <c r="E397" s="9">
        <f>I397*E390/100</f>
        <v>139.1157</v>
      </c>
      <c r="F397" s="9">
        <v>139.12</v>
      </c>
      <c r="G397" s="65">
        <v>0</v>
      </c>
      <c r="I397" s="2">
        <v>0.25</v>
      </c>
    </row>
    <row r="398" spans="1:9" ht="12.75">
      <c r="A398" s="83"/>
      <c r="B398" s="84"/>
      <c r="C398" s="12" t="s">
        <v>23</v>
      </c>
      <c r="D398" s="10" t="s">
        <v>12</v>
      </c>
      <c r="E398" s="9">
        <f>I398*E390/100</f>
        <v>10088.670563999998</v>
      </c>
      <c r="F398" s="9">
        <v>10088.67</v>
      </c>
      <c r="G398" s="65">
        <v>0</v>
      </c>
      <c r="I398" s="2">
        <v>18.13</v>
      </c>
    </row>
    <row r="399" spans="1:9" ht="26.25" thickBot="1">
      <c r="A399" s="83"/>
      <c r="B399" s="84"/>
      <c r="C399" s="12" t="s">
        <v>24</v>
      </c>
      <c r="D399" s="10" t="s">
        <v>17</v>
      </c>
      <c r="E399" s="9">
        <f>I399*E390/100</f>
        <v>13026.794147999999</v>
      </c>
      <c r="F399" s="9">
        <v>13026.79</v>
      </c>
      <c r="G399" s="65">
        <v>0</v>
      </c>
      <c r="I399" s="2">
        <v>23.41</v>
      </c>
    </row>
    <row r="400" spans="1:7" ht="12.75">
      <c r="A400" s="26" t="s">
        <v>6</v>
      </c>
      <c r="B400" s="27" t="s">
        <v>60</v>
      </c>
      <c r="C400" s="28" t="s">
        <v>8</v>
      </c>
      <c r="D400" s="28"/>
      <c r="E400" s="30">
        <f>E403+E404</f>
        <v>123658.56</v>
      </c>
      <c r="F400" s="30">
        <f>F403+F404</f>
        <v>123658.56</v>
      </c>
      <c r="G400" s="64">
        <v>0</v>
      </c>
    </row>
    <row r="401" spans="1:7" ht="12.75" hidden="1">
      <c r="A401" s="20"/>
      <c r="B401" s="21"/>
      <c r="C401" s="7" t="s">
        <v>36</v>
      </c>
      <c r="D401" s="7"/>
      <c r="E401" s="9">
        <v>34082.64</v>
      </c>
      <c r="F401" s="9">
        <v>34082.64</v>
      </c>
      <c r="G401" s="65">
        <v>0</v>
      </c>
    </row>
    <row r="402" spans="1:7" ht="12.75" hidden="1">
      <c r="A402" s="20"/>
      <c r="B402" s="21"/>
      <c r="C402" s="7" t="s">
        <v>37</v>
      </c>
      <c r="D402" s="7"/>
      <c r="E402" s="19"/>
      <c r="F402" s="19"/>
      <c r="G402" s="65">
        <v>0</v>
      </c>
    </row>
    <row r="403" spans="1:7" ht="12.75">
      <c r="A403" s="81"/>
      <c r="B403" s="82"/>
      <c r="C403" s="7" t="s">
        <v>30</v>
      </c>
      <c r="D403" s="8" t="s">
        <v>10</v>
      </c>
      <c r="E403" s="9">
        <v>5040</v>
      </c>
      <c r="F403" s="9">
        <v>5040</v>
      </c>
      <c r="G403" s="65">
        <v>0</v>
      </c>
    </row>
    <row r="404" spans="1:7" ht="12.75">
      <c r="A404" s="83"/>
      <c r="B404" s="84"/>
      <c r="C404" s="7" t="s">
        <v>11</v>
      </c>
      <c r="D404" s="10" t="s">
        <v>12</v>
      </c>
      <c r="E404" s="9">
        <f>E405+E401</f>
        <v>118618.56</v>
      </c>
      <c r="F404" s="9">
        <v>118618.56</v>
      </c>
      <c r="G404" s="65">
        <v>0</v>
      </c>
    </row>
    <row r="405" spans="1:7" ht="12.75" customHeight="1" hidden="1">
      <c r="A405" s="83"/>
      <c r="B405" s="84"/>
      <c r="C405" s="7" t="s">
        <v>11</v>
      </c>
      <c r="D405" s="7"/>
      <c r="E405" s="18">
        <f>E406+E401</f>
        <v>84535.92</v>
      </c>
      <c r="F405" s="18">
        <f>F406+F401</f>
        <v>85044.29000000001</v>
      </c>
      <c r="G405" s="65">
        <v>0</v>
      </c>
    </row>
    <row r="406" spans="1:7" ht="12" customHeight="1" hidden="1">
      <c r="A406" s="83"/>
      <c r="B406" s="84"/>
      <c r="C406" s="7" t="s">
        <v>11</v>
      </c>
      <c r="D406" s="7"/>
      <c r="E406" s="9">
        <v>50453.28</v>
      </c>
      <c r="F406" s="9">
        <v>50961.65</v>
      </c>
      <c r="G406" s="65">
        <v>0</v>
      </c>
    </row>
    <row r="407" spans="1:7" ht="12" customHeight="1">
      <c r="A407" s="83"/>
      <c r="B407" s="84"/>
      <c r="C407" s="8" t="s">
        <v>13</v>
      </c>
      <c r="D407" s="8"/>
      <c r="E407" s="9"/>
      <c r="F407" s="9"/>
      <c r="G407" s="65"/>
    </row>
    <row r="408" spans="1:9" ht="12" customHeight="1">
      <c r="A408" s="83"/>
      <c r="B408" s="84"/>
      <c r="C408" s="12" t="s">
        <v>14</v>
      </c>
      <c r="D408" s="10" t="s">
        <v>15</v>
      </c>
      <c r="E408" s="9">
        <f>(E406*I408/100)+E401</f>
        <v>41902.8984</v>
      </c>
      <c r="F408" s="9">
        <v>41902.9</v>
      </c>
      <c r="G408" s="65">
        <v>0</v>
      </c>
      <c r="I408" s="2">
        <v>15.5</v>
      </c>
    </row>
    <row r="409" spans="1:9" ht="12" customHeight="1">
      <c r="A409" s="83"/>
      <c r="B409" s="84"/>
      <c r="C409" s="12" t="s">
        <v>16</v>
      </c>
      <c r="D409" s="10" t="s">
        <v>17</v>
      </c>
      <c r="E409" s="9">
        <f>I409*E406/100</f>
        <v>7361.133552</v>
      </c>
      <c r="F409" s="9">
        <v>7361.13</v>
      </c>
      <c r="G409" s="65">
        <v>0</v>
      </c>
      <c r="I409" s="2">
        <v>14.59</v>
      </c>
    </row>
    <row r="410" spans="1:9" ht="12" customHeight="1">
      <c r="A410" s="83"/>
      <c r="B410" s="84"/>
      <c r="C410" s="12" t="s">
        <v>18</v>
      </c>
      <c r="D410" s="10" t="s">
        <v>17</v>
      </c>
      <c r="E410" s="9">
        <f>I410*E406/100</f>
        <v>4036.2624</v>
      </c>
      <c r="F410" s="9">
        <v>4036.26</v>
      </c>
      <c r="G410" s="65">
        <v>0</v>
      </c>
      <c r="I410" s="2">
        <v>8</v>
      </c>
    </row>
    <row r="411" spans="1:9" ht="12" customHeight="1">
      <c r="A411" s="83"/>
      <c r="B411" s="84"/>
      <c r="C411" s="12" t="s">
        <v>19</v>
      </c>
      <c r="D411" s="10" t="s">
        <v>17</v>
      </c>
      <c r="E411" s="9">
        <f>I411*E406/100</f>
        <v>6447.929184</v>
      </c>
      <c r="F411" s="9">
        <v>6447.93</v>
      </c>
      <c r="G411" s="65">
        <v>0</v>
      </c>
      <c r="I411" s="2">
        <v>12.78</v>
      </c>
    </row>
    <row r="412" spans="1:9" ht="12" customHeight="1">
      <c r="A412" s="83"/>
      <c r="B412" s="84"/>
      <c r="C412" s="12" t="s">
        <v>20</v>
      </c>
      <c r="D412" s="10" t="s">
        <v>17</v>
      </c>
      <c r="E412" s="9">
        <f>I412*E406/100</f>
        <v>3703.2707519999994</v>
      </c>
      <c r="F412" s="9">
        <v>3703.27</v>
      </c>
      <c r="G412" s="65">
        <v>0</v>
      </c>
      <c r="I412" s="2">
        <v>7.34</v>
      </c>
    </row>
    <row r="413" spans="1:9" ht="12" customHeight="1">
      <c r="A413" s="83"/>
      <c r="B413" s="84"/>
      <c r="C413" s="12" t="s">
        <v>21</v>
      </c>
      <c r="D413" s="10" t="s">
        <v>22</v>
      </c>
      <c r="E413" s="9">
        <f>I413*E406/100</f>
        <v>126.1332</v>
      </c>
      <c r="F413" s="9">
        <v>126.13</v>
      </c>
      <c r="G413" s="65">
        <v>0</v>
      </c>
      <c r="I413" s="2">
        <v>0.25</v>
      </c>
    </row>
    <row r="414" spans="1:9" ht="12" customHeight="1">
      <c r="A414" s="83"/>
      <c r="B414" s="84"/>
      <c r="C414" s="12" t="s">
        <v>23</v>
      </c>
      <c r="D414" s="10" t="s">
        <v>12</v>
      </c>
      <c r="E414" s="9">
        <f>I414*E406/100</f>
        <v>9147.179664</v>
      </c>
      <c r="F414" s="9">
        <v>9147.18</v>
      </c>
      <c r="G414" s="65">
        <v>0</v>
      </c>
      <c r="I414" s="2">
        <v>18.13</v>
      </c>
    </row>
    <row r="415" spans="1:9" ht="26.25" thickBot="1">
      <c r="A415" s="83"/>
      <c r="B415" s="84"/>
      <c r="C415" s="12" t="s">
        <v>24</v>
      </c>
      <c r="D415" s="10" t="s">
        <v>17</v>
      </c>
      <c r="E415" s="9">
        <f>I415*E406/100</f>
        <v>11811.112848</v>
      </c>
      <c r="F415" s="9">
        <v>11811.11</v>
      </c>
      <c r="G415" s="65">
        <v>0</v>
      </c>
      <c r="I415" s="2">
        <v>23.41</v>
      </c>
    </row>
    <row r="416" spans="1:7" ht="12.75">
      <c r="A416" s="26" t="s">
        <v>6</v>
      </c>
      <c r="B416" s="27" t="s">
        <v>61</v>
      </c>
      <c r="C416" s="28" t="s">
        <v>8</v>
      </c>
      <c r="D416" s="28"/>
      <c r="E416" s="30">
        <f>E418</f>
        <v>89291.16</v>
      </c>
      <c r="F416" s="30">
        <f>F418</f>
        <v>89291.16</v>
      </c>
      <c r="G416" s="64">
        <v>0</v>
      </c>
    </row>
    <row r="417" spans="1:7" ht="12.75" hidden="1">
      <c r="A417" s="20"/>
      <c r="B417" s="21"/>
      <c r="C417" s="7" t="s">
        <v>36</v>
      </c>
      <c r="D417" s="7"/>
      <c r="E417" s="9">
        <v>35999.76</v>
      </c>
      <c r="F417" s="9">
        <v>35999.76</v>
      </c>
      <c r="G417" s="65">
        <v>0</v>
      </c>
    </row>
    <row r="418" spans="1:7" ht="12.75">
      <c r="A418" s="81"/>
      <c r="B418" s="82"/>
      <c r="C418" s="7" t="s">
        <v>11</v>
      </c>
      <c r="D418" s="10" t="s">
        <v>12</v>
      </c>
      <c r="E418" s="18">
        <f>E419+E417</f>
        <v>89291.16</v>
      </c>
      <c r="F418" s="18">
        <f>F419+F417</f>
        <v>89291.16</v>
      </c>
      <c r="G418" s="65">
        <v>0</v>
      </c>
    </row>
    <row r="419" spans="1:7" ht="12.75" customHeight="1" hidden="1">
      <c r="A419" s="83"/>
      <c r="B419" s="84"/>
      <c r="C419" s="7" t="s">
        <v>11</v>
      </c>
      <c r="D419" s="7"/>
      <c r="E419" s="9">
        <v>53291.4</v>
      </c>
      <c r="F419" s="9">
        <v>53291.4</v>
      </c>
      <c r="G419" s="65">
        <v>0</v>
      </c>
    </row>
    <row r="420" spans="1:7" ht="12.75">
      <c r="A420" s="83"/>
      <c r="B420" s="84"/>
      <c r="C420" s="8" t="s">
        <v>13</v>
      </c>
      <c r="D420" s="8"/>
      <c r="E420" s="9"/>
      <c r="F420" s="9"/>
      <c r="G420" s="65"/>
    </row>
    <row r="421" spans="1:9" ht="12.75">
      <c r="A421" s="83"/>
      <c r="B421" s="84"/>
      <c r="C421" s="12" t="s">
        <v>14</v>
      </c>
      <c r="D421" s="10" t="s">
        <v>15</v>
      </c>
      <c r="E421" s="9">
        <f>(E419*I421/100)+E417</f>
        <v>44259.927</v>
      </c>
      <c r="F421" s="9">
        <v>44259.93</v>
      </c>
      <c r="G421" s="65">
        <v>0</v>
      </c>
      <c r="I421" s="2">
        <v>15.5</v>
      </c>
    </row>
    <row r="422" spans="1:9" ht="12.75">
      <c r="A422" s="83"/>
      <c r="B422" s="84"/>
      <c r="C422" s="12" t="s">
        <v>16</v>
      </c>
      <c r="D422" s="10" t="s">
        <v>17</v>
      </c>
      <c r="E422" s="9">
        <f>I422*E419/100</f>
        <v>7775.215260000001</v>
      </c>
      <c r="F422" s="9">
        <v>7775.22</v>
      </c>
      <c r="G422" s="65">
        <v>0</v>
      </c>
      <c r="I422" s="2">
        <v>14.59</v>
      </c>
    </row>
    <row r="423" spans="1:9" ht="12.75">
      <c r="A423" s="83"/>
      <c r="B423" s="84"/>
      <c r="C423" s="12" t="s">
        <v>18</v>
      </c>
      <c r="D423" s="10" t="s">
        <v>17</v>
      </c>
      <c r="E423" s="9">
        <f>I423*E419/100</f>
        <v>4263.312</v>
      </c>
      <c r="F423" s="9">
        <v>4263.31</v>
      </c>
      <c r="G423" s="65">
        <v>0</v>
      </c>
      <c r="I423" s="2">
        <v>8</v>
      </c>
    </row>
    <row r="424" spans="1:9" ht="12.75">
      <c r="A424" s="83"/>
      <c r="B424" s="84"/>
      <c r="C424" s="12" t="s">
        <v>19</v>
      </c>
      <c r="D424" s="10" t="s">
        <v>17</v>
      </c>
      <c r="E424" s="9">
        <f>I424*E419/100</f>
        <v>6810.64092</v>
      </c>
      <c r="F424" s="9">
        <v>6810.64</v>
      </c>
      <c r="G424" s="65">
        <v>0</v>
      </c>
      <c r="I424" s="2">
        <v>12.78</v>
      </c>
    </row>
    <row r="425" spans="1:9" ht="12.75">
      <c r="A425" s="83"/>
      <c r="B425" s="84"/>
      <c r="C425" s="12" t="s">
        <v>20</v>
      </c>
      <c r="D425" s="10" t="s">
        <v>17</v>
      </c>
      <c r="E425" s="9">
        <f>I425*E419/100</f>
        <v>3911.58876</v>
      </c>
      <c r="F425" s="9">
        <v>3911.59</v>
      </c>
      <c r="G425" s="65">
        <v>0</v>
      </c>
      <c r="I425" s="2">
        <v>7.34</v>
      </c>
    </row>
    <row r="426" spans="1:9" ht="12.75">
      <c r="A426" s="83"/>
      <c r="B426" s="84"/>
      <c r="C426" s="12" t="s">
        <v>21</v>
      </c>
      <c r="D426" s="10" t="s">
        <v>22</v>
      </c>
      <c r="E426" s="9">
        <f>I426*E419/100</f>
        <v>133.2285</v>
      </c>
      <c r="F426" s="9">
        <v>133.23</v>
      </c>
      <c r="G426" s="65">
        <v>0</v>
      </c>
      <c r="I426" s="2">
        <v>0.25</v>
      </c>
    </row>
    <row r="427" spans="1:9" ht="12.75">
      <c r="A427" s="83"/>
      <c r="B427" s="84"/>
      <c r="C427" s="12" t="s">
        <v>23</v>
      </c>
      <c r="D427" s="10" t="s">
        <v>12</v>
      </c>
      <c r="E427" s="9">
        <f>I427*E419/100</f>
        <v>9661.730819999999</v>
      </c>
      <c r="F427" s="9">
        <v>9661.73</v>
      </c>
      <c r="G427" s="65">
        <v>0</v>
      </c>
      <c r="I427" s="2">
        <v>18.13</v>
      </c>
    </row>
    <row r="428" spans="1:9" ht="26.25" thickBot="1">
      <c r="A428" s="83"/>
      <c r="B428" s="84"/>
      <c r="C428" s="12" t="s">
        <v>24</v>
      </c>
      <c r="D428" s="10" t="s">
        <v>17</v>
      </c>
      <c r="E428" s="9">
        <f>I428*E419/100</f>
        <v>12475.516740000001</v>
      </c>
      <c r="F428" s="9">
        <v>12475.52</v>
      </c>
      <c r="G428" s="65">
        <v>0</v>
      </c>
      <c r="I428" s="2">
        <v>23.41</v>
      </c>
    </row>
    <row r="429" spans="1:7" ht="12.75">
      <c r="A429" s="26" t="s">
        <v>6</v>
      </c>
      <c r="B429" s="27" t="s">
        <v>62</v>
      </c>
      <c r="C429" s="28" t="s">
        <v>8</v>
      </c>
      <c r="D429" s="28"/>
      <c r="E429" s="30">
        <f>E432+E433+E434</f>
        <v>119094.72</v>
      </c>
      <c r="F429" s="30">
        <v>119094.72</v>
      </c>
      <c r="G429" s="64">
        <v>0</v>
      </c>
    </row>
    <row r="430" spans="1:7" ht="12.75" hidden="1">
      <c r="A430" s="20"/>
      <c r="B430" s="21"/>
      <c r="C430" s="7" t="s">
        <v>36</v>
      </c>
      <c r="D430" s="7"/>
      <c r="E430" s="9">
        <v>26231.16</v>
      </c>
      <c r="F430" s="9">
        <v>26231.16</v>
      </c>
      <c r="G430" s="65">
        <v>0</v>
      </c>
    </row>
    <row r="431" spans="1:7" ht="12.75" hidden="1">
      <c r="A431" s="20"/>
      <c r="B431" s="21"/>
      <c r="C431" s="7" t="s">
        <v>37</v>
      </c>
      <c r="D431" s="7"/>
      <c r="E431" s="23"/>
      <c r="F431" s="23"/>
      <c r="G431" s="65">
        <v>0</v>
      </c>
    </row>
    <row r="432" spans="1:7" ht="12.75">
      <c r="A432" s="81"/>
      <c r="B432" s="82"/>
      <c r="C432" s="7" t="s">
        <v>30</v>
      </c>
      <c r="D432" s="8" t="s">
        <v>10</v>
      </c>
      <c r="E432" s="9">
        <v>3120</v>
      </c>
      <c r="F432" s="9">
        <v>3120</v>
      </c>
      <c r="G432" s="65">
        <v>0</v>
      </c>
    </row>
    <row r="433" spans="1:7" ht="12.75">
      <c r="A433" s="83"/>
      <c r="B433" s="84"/>
      <c r="C433" s="7" t="s">
        <v>38</v>
      </c>
      <c r="D433" s="10" t="s">
        <v>12</v>
      </c>
      <c r="E433" s="9">
        <v>50913.36</v>
      </c>
      <c r="F433" s="9">
        <v>50913.36</v>
      </c>
      <c r="G433" s="65">
        <v>0</v>
      </c>
    </row>
    <row r="434" spans="1:7" ht="12.75">
      <c r="A434" s="83"/>
      <c r="B434" s="84"/>
      <c r="C434" s="7" t="s">
        <v>11</v>
      </c>
      <c r="D434" s="10" t="s">
        <v>12</v>
      </c>
      <c r="E434" s="9">
        <f>E435+E430</f>
        <v>65061.36</v>
      </c>
      <c r="F434" s="9">
        <v>65061.36</v>
      </c>
      <c r="G434" s="65">
        <v>0</v>
      </c>
    </row>
    <row r="435" spans="1:7" ht="12.75" customHeight="1" hidden="1">
      <c r="A435" s="83"/>
      <c r="B435" s="84"/>
      <c r="C435" s="7" t="s">
        <v>11</v>
      </c>
      <c r="D435" s="7"/>
      <c r="E435" s="9">
        <v>38830.2</v>
      </c>
      <c r="F435" s="9">
        <v>31801.48</v>
      </c>
      <c r="G435" s="65">
        <v>0</v>
      </c>
    </row>
    <row r="436" spans="1:7" ht="12.75">
      <c r="A436" s="83"/>
      <c r="B436" s="84"/>
      <c r="C436" s="8" t="s">
        <v>13</v>
      </c>
      <c r="D436" s="8"/>
      <c r="E436" s="9"/>
      <c r="F436" s="9"/>
      <c r="G436" s="65"/>
    </row>
    <row r="437" spans="1:9" ht="12.75">
      <c r="A437" s="83"/>
      <c r="B437" s="84"/>
      <c r="C437" s="12" t="s">
        <v>14</v>
      </c>
      <c r="D437" s="10" t="s">
        <v>15</v>
      </c>
      <c r="E437" s="9">
        <f>(E435*I437/100)+E430</f>
        <v>32249.841</v>
      </c>
      <c r="F437" s="9">
        <v>32249.84</v>
      </c>
      <c r="G437" s="65">
        <v>0</v>
      </c>
      <c r="I437" s="2">
        <v>15.5</v>
      </c>
    </row>
    <row r="438" spans="1:9" ht="12.75">
      <c r="A438" s="83"/>
      <c r="B438" s="84"/>
      <c r="C438" s="12" t="s">
        <v>16</v>
      </c>
      <c r="D438" s="10" t="s">
        <v>17</v>
      </c>
      <c r="E438" s="9">
        <f>I438*E435/100</f>
        <v>5665.326179999999</v>
      </c>
      <c r="F438" s="9">
        <v>5665.33</v>
      </c>
      <c r="G438" s="65">
        <v>0</v>
      </c>
      <c r="I438" s="2">
        <v>14.59</v>
      </c>
    </row>
    <row r="439" spans="1:9" ht="12.75">
      <c r="A439" s="83"/>
      <c r="B439" s="84"/>
      <c r="C439" s="12" t="s">
        <v>18</v>
      </c>
      <c r="D439" s="10" t="s">
        <v>17</v>
      </c>
      <c r="E439" s="9">
        <f>I439*E435/100</f>
        <v>3106.4159999999997</v>
      </c>
      <c r="F439" s="9">
        <v>3106.42</v>
      </c>
      <c r="G439" s="65">
        <v>0</v>
      </c>
      <c r="I439" s="2">
        <v>8</v>
      </c>
    </row>
    <row r="440" spans="1:9" ht="12.75">
      <c r="A440" s="83"/>
      <c r="B440" s="84"/>
      <c r="C440" s="12" t="s">
        <v>19</v>
      </c>
      <c r="D440" s="10" t="s">
        <v>17</v>
      </c>
      <c r="E440" s="9">
        <f>I440*E435/100</f>
        <v>4962.499559999999</v>
      </c>
      <c r="F440" s="9">
        <v>4962.5</v>
      </c>
      <c r="G440" s="65">
        <v>0</v>
      </c>
      <c r="I440" s="2">
        <v>12.78</v>
      </c>
    </row>
    <row r="441" spans="1:9" ht="12.75">
      <c r="A441" s="83"/>
      <c r="B441" s="84"/>
      <c r="C441" s="12" t="s">
        <v>20</v>
      </c>
      <c r="D441" s="10" t="s">
        <v>17</v>
      </c>
      <c r="E441" s="9">
        <f>I441*E435/100</f>
        <v>2850.1366799999996</v>
      </c>
      <c r="F441" s="9">
        <v>2850.14</v>
      </c>
      <c r="G441" s="65">
        <v>0</v>
      </c>
      <c r="I441" s="2">
        <v>7.34</v>
      </c>
    </row>
    <row r="442" spans="1:9" ht="12.75">
      <c r="A442" s="83"/>
      <c r="B442" s="84"/>
      <c r="C442" s="12" t="s">
        <v>21</v>
      </c>
      <c r="D442" s="10" t="s">
        <v>22</v>
      </c>
      <c r="E442" s="9">
        <f>I442*E435/100</f>
        <v>97.07549999999999</v>
      </c>
      <c r="F442" s="9">
        <v>97.08</v>
      </c>
      <c r="G442" s="65">
        <v>0</v>
      </c>
      <c r="I442" s="2">
        <v>0.25</v>
      </c>
    </row>
    <row r="443" spans="1:9" ht="12.75">
      <c r="A443" s="83"/>
      <c r="B443" s="84"/>
      <c r="C443" s="12" t="s">
        <v>23</v>
      </c>
      <c r="D443" s="10" t="s">
        <v>12</v>
      </c>
      <c r="E443" s="9">
        <f>I443*E435/100</f>
        <v>7039.91526</v>
      </c>
      <c r="F443" s="9">
        <v>7039.92</v>
      </c>
      <c r="G443" s="65">
        <v>0</v>
      </c>
      <c r="I443" s="2">
        <v>18.13</v>
      </c>
    </row>
    <row r="444" spans="1:9" ht="26.25" thickBot="1">
      <c r="A444" s="83"/>
      <c r="B444" s="84"/>
      <c r="C444" s="12" t="s">
        <v>24</v>
      </c>
      <c r="D444" s="10" t="s">
        <v>17</v>
      </c>
      <c r="E444" s="9">
        <f>I444*E435/100</f>
        <v>9090.149819999999</v>
      </c>
      <c r="F444" s="9">
        <v>9090.15</v>
      </c>
      <c r="G444" s="65">
        <v>0</v>
      </c>
      <c r="I444" s="2">
        <v>23.41</v>
      </c>
    </row>
    <row r="445" spans="1:7" ht="12.75">
      <c r="A445" s="26" t="s">
        <v>6</v>
      </c>
      <c r="B445" s="27" t="s">
        <v>63</v>
      </c>
      <c r="C445" s="28" t="s">
        <v>8</v>
      </c>
      <c r="D445" s="28"/>
      <c r="E445" s="30">
        <f>E447+E448+E449</f>
        <v>130847.28</v>
      </c>
      <c r="F445" s="30">
        <f>F447+F448+F449</f>
        <v>130847.28</v>
      </c>
      <c r="G445" s="64">
        <v>0</v>
      </c>
    </row>
    <row r="446" spans="1:7" ht="12.75" hidden="1">
      <c r="A446" s="20"/>
      <c r="B446" s="21"/>
      <c r="C446" s="7" t="s">
        <v>36</v>
      </c>
      <c r="D446" s="7"/>
      <c r="E446" s="9">
        <v>28074.96</v>
      </c>
      <c r="F446" s="9">
        <v>28074.96</v>
      </c>
      <c r="G446" s="65">
        <v>0</v>
      </c>
    </row>
    <row r="447" spans="1:7" ht="12.75">
      <c r="A447" s="81"/>
      <c r="B447" s="82"/>
      <c r="C447" s="7" t="s">
        <v>30</v>
      </c>
      <c r="D447" s="8" t="s">
        <v>10</v>
      </c>
      <c r="E447" s="9">
        <v>6720</v>
      </c>
      <c r="F447" s="9">
        <v>6720</v>
      </c>
      <c r="G447" s="65">
        <v>0</v>
      </c>
    </row>
    <row r="448" spans="1:7" ht="12.75">
      <c r="A448" s="83"/>
      <c r="B448" s="84"/>
      <c r="C448" s="7" t="s">
        <v>38</v>
      </c>
      <c r="D448" s="10" t="s">
        <v>12</v>
      </c>
      <c r="E448" s="9">
        <v>54492.12</v>
      </c>
      <c r="F448" s="9">
        <v>54492.12</v>
      </c>
      <c r="G448" s="65">
        <v>0</v>
      </c>
    </row>
    <row r="449" spans="1:7" ht="12.75">
      <c r="A449" s="83"/>
      <c r="B449" s="84"/>
      <c r="C449" s="7" t="s">
        <v>11</v>
      </c>
      <c r="D449" s="10" t="s">
        <v>12</v>
      </c>
      <c r="E449" s="9">
        <f>E450+E446</f>
        <v>69635.16</v>
      </c>
      <c r="F449" s="9">
        <v>69635.16</v>
      </c>
      <c r="G449" s="65">
        <v>0</v>
      </c>
    </row>
    <row r="450" spans="1:7" ht="12.75" customHeight="1" hidden="1">
      <c r="A450" s="83"/>
      <c r="B450" s="84"/>
      <c r="C450" s="7" t="s">
        <v>11</v>
      </c>
      <c r="D450" s="7"/>
      <c r="E450" s="9">
        <v>41560.2</v>
      </c>
      <c r="F450" s="9">
        <v>50611.01</v>
      </c>
      <c r="G450" s="65">
        <v>0</v>
      </c>
    </row>
    <row r="451" spans="1:7" ht="12.75">
      <c r="A451" s="83"/>
      <c r="B451" s="84"/>
      <c r="C451" s="8" t="s">
        <v>13</v>
      </c>
      <c r="D451" s="8"/>
      <c r="E451" s="9"/>
      <c r="F451" s="9"/>
      <c r="G451" s="65"/>
    </row>
    <row r="452" spans="1:9" ht="12.75">
      <c r="A452" s="83"/>
      <c r="B452" s="84"/>
      <c r="C452" s="12" t="s">
        <v>14</v>
      </c>
      <c r="D452" s="10" t="s">
        <v>15</v>
      </c>
      <c r="E452" s="9">
        <f>(E450*I452/100)+E446</f>
        <v>34516.791</v>
      </c>
      <c r="F452" s="9">
        <v>34516.79</v>
      </c>
      <c r="G452" s="65">
        <v>0</v>
      </c>
      <c r="I452" s="2">
        <v>15.5</v>
      </c>
    </row>
    <row r="453" spans="1:9" ht="12.75">
      <c r="A453" s="83"/>
      <c r="B453" s="84"/>
      <c r="C453" s="12" t="s">
        <v>16</v>
      </c>
      <c r="D453" s="10" t="s">
        <v>17</v>
      </c>
      <c r="E453" s="9">
        <f>I453*E450/100</f>
        <v>6063.63318</v>
      </c>
      <c r="F453" s="9">
        <v>6063.63</v>
      </c>
      <c r="G453" s="65">
        <v>0</v>
      </c>
      <c r="I453" s="2">
        <v>14.59</v>
      </c>
    </row>
    <row r="454" spans="1:9" ht="12.75">
      <c r="A454" s="83"/>
      <c r="B454" s="84"/>
      <c r="C454" s="12" t="s">
        <v>18</v>
      </c>
      <c r="D454" s="10" t="s">
        <v>17</v>
      </c>
      <c r="E454" s="9">
        <f>I454*E450/100</f>
        <v>3324.816</v>
      </c>
      <c r="F454" s="9">
        <v>3324.82</v>
      </c>
      <c r="G454" s="65">
        <v>0</v>
      </c>
      <c r="I454" s="2">
        <v>8</v>
      </c>
    </row>
    <row r="455" spans="1:9" ht="12.75">
      <c r="A455" s="83"/>
      <c r="B455" s="84"/>
      <c r="C455" s="12" t="s">
        <v>19</v>
      </c>
      <c r="D455" s="10" t="s">
        <v>17</v>
      </c>
      <c r="E455" s="9">
        <f>I455*E450/100</f>
        <v>5311.3935599999995</v>
      </c>
      <c r="F455" s="9">
        <v>5311.39</v>
      </c>
      <c r="G455" s="65">
        <v>0</v>
      </c>
      <c r="I455" s="2">
        <v>12.78</v>
      </c>
    </row>
    <row r="456" spans="1:9" ht="12.75">
      <c r="A456" s="83"/>
      <c r="B456" s="84"/>
      <c r="C456" s="12" t="s">
        <v>20</v>
      </c>
      <c r="D456" s="10" t="s">
        <v>17</v>
      </c>
      <c r="E456" s="9">
        <f>I456*E450/100</f>
        <v>3050.5186799999997</v>
      </c>
      <c r="F456" s="9">
        <v>3050.52</v>
      </c>
      <c r="G456" s="65">
        <v>0</v>
      </c>
      <c r="I456" s="2">
        <v>7.34</v>
      </c>
    </row>
    <row r="457" spans="1:9" ht="12.75">
      <c r="A457" s="83"/>
      <c r="B457" s="84"/>
      <c r="C457" s="12" t="s">
        <v>21</v>
      </c>
      <c r="D457" s="10" t="s">
        <v>22</v>
      </c>
      <c r="E457" s="9">
        <f>I457*E450/100</f>
        <v>103.9005</v>
      </c>
      <c r="F457" s="9">
        <v>103.9</v>
      </c>
      <c r="G457" s="65">
        <v>0</v>
      </c>
      <c r="I457" s="2">
        <v>0.25</v>
      </c>
    </row>
    <row r="458" spans="1:9" ht="12.75">
      <c r="A458" s="83"/>
      <c r="B458" s="84"/>
      <c r="C458" s="12" t="s">
        <v>23</v>
      </c>
      <c r="D458" s="10" t="s">
        <v>12</v>
      </c>
      <c r="E458" s="9">
        <f>I458*E450/100</f>
        <v>7534.8642599999985</v>
      </c>
      <c r="F458" s="9">
        <v>7534.86</v>
      </c>
      <c r="G458" s="65">
        <v>0</v>
      </c>
      <c r="I458" s="2">
        <v>18.13</v>
      </c>
    </row>
    <row r="459" spans="1:9" ht="26.25" thickBot="1">
      <c r="A459" s="83"/>
      <c r="B459" s="84"/>
      <c r="C459" s="12" t="s">
        <v>24</v>
      </c>
      <c r="D459" s="10" t="s">
        <v>17</v>
      </c>
      <c r="E459" s="9">
        <f>I459*E450/100</f>
        <v>9729.24282</v>
      </c>
      <c r="F459" s="9">
        <v>9729.24</v>
      </c>
      <c r="G459" s="65">
        <v>0</v>
      </c>
      <c r="I459" s="2">
        <v>23.41</v>
      </c>
    </row>
    <row r="460" spans="1:7" ht="12.75">
      <c r="A460" s="26" t="s">
        <v>6</v>
      </c>
      <c r="B460" s="27" t="s">
        <v>64</v>
      </c>
      <c r="C460" s="28" t="s">
        <v>8</v>
      </c>
      <c r="D460" s="28"/>
      <c r="E460" s="30">
        <f>E462+E463+E464</f>
        <v>277109.14</v>
      </c>
      <c r="F460" s="30">
        <v>277109.14</v>
      </c>
      <c r="G460" s="64">
        <v>0</v>
      </c>
    </row>
    <row r="461" spans="1:7" ht="12.75" hidden="1">
      <c r="A461" s="20"/>
      <c r="B461" s="21"/>
      <c r="C461" s="7" t="s">
        <v>36</v>
      </c>
      <c r="D461" s="7"/>
      <c r="E461" s="9">
        <v>60891</v>
      </c>
      <c r="F461" s="9">
        <v>45225.95</v>
      </c>
      <c r="G461" s="65">
        <v>0</v>
      </c>
    </row>
    <row r="462" spans="1:7" ht="12.75">
      <c r="A462" s="81"/>
      <c r="B462" s="82"/>
      <c r="C462" s="7" t="s">
        <v>30</v>
      </c>
      <c r="D462" s="8" t="s">
        <v>10</v>
      </c>
      <c r="E462" s="9">
        <v>13440</v>
      </c>
      <c r="F462" s="9">
        <v>13440</v>
      </c>
      <c r="G462" s="65">
        <v>0</v>
      </c>
    </row>
    <row r="463" spans="1:7" ht="12.75">
      <c r="A463" s="83"/>
      <c r="B463" s="84"/>
      <c r="C463" s="7" t="s">
        <v>38</v>
      </c>
      <c r="D463" s="10" t="s">
        <v>12</v>
      </c>
      <c r="E463" s="9">
        <v>112625.06</v>
      </c>
      <c r="F463" s="9">
        <v>112625.06</v>
      </c>
      <c r="G463" s="65">
        <v>0</v>
      </c>
    </row>
    <row r="464" spans="1:7" ht="12.75">
      <c r="A464" s="83"/>
      <c r="B464" s="84"/>
      <c r="C464" s="7" t="s">
        <v>11</v>
      </c>
      <c r="D464" s="10" t="s">
        <v>12</v>
      </c>
      <c r="E464" s="9">
        <f>E465+E461</f>
        <v>151044.08000000002</v>
      </c>
      <c r="F464" s="9">
        <v>151044.08</v>
      </c>
      <c r="G464" s="65">
        <v>0</v>
      </c>
    </row>
    <row r="465" spans="1:7" ht="12.75" customHeight="1" hidden="1">
      <c r="A465" s="83"/>
      <c r="B465" s="84"/>
      <c r="C465" s="7" t="s">
        <v>11</v>
      </c>
      <c r="D465" s="7"/>
      <c r="E465" s="9">
        <v>90153.08</v>
      </c>
      <c r="F465" s="9">
        <v>66723.85</v>
      </c>
      <c r="G465" s="65">
        <v>0</v>
      </c>
    </row>
    <row r="466" spans="1:7" ht="12.75">
      <c r="A466" s="83"/>
      <c r="B466" s="84"/>
      <c r="C466" s="8" t="s">
        <v>13</v>
      </c>
      <c r="D466" s="8"/>
      <c r="E466" s="9"/>
      <c r="F466" s="9"/>
      <c r="G466" s="65"/>
    </row>
    <row r="467" spans="1:9" ht="12.75">
      <c r="A467" s="83"/>
      <c r="B467" s="84"/>
      <c r="C467" s="12" t="s">
        <v>14</v>
      </c>
      <c r="D467" s="10" t="s">
        <v>15</v>
      </c>
      <c r="E467" s="9">
        <f>(E465*I467/100)+E461</f>
        <v>74864.7274</v>
      </c>
      <c r="F467" s="9">
        <v>74864.73</v>
      </c>
      <c r="G467" s="65">
        <v>0</v>
      </c>
      <c r="I467" s="2">
        <v>15.5</v>
      </c>
    </row>
    <row r="468" spans="1:9" ht="12.75">
      <c r="A468" s="83"/>
      <c r="B468" s="84"/>
      <c r="C468" s="12" t="s">
        <v>16</v>
      </c>
      <c r="D468" s="10" t="s">
        <v>17</v>
      </c>
      <c r="E468" s="9">
        <f>I468*E465/100</f>
        <v>13153.334372000001</v>
      </c>
      <c r="F468" s="9">
        <v>13153.33</v>
      </c>
      <c r="G468" s="65">
        <v>0</v>
      </c>
      <c r="I468" s="2">
        <v>14.59</v>
      </c>
    </row>
    <row r="469" spans="1:9" ht="12.75">
      <c r="A469" s="83"/>
      <c r="B469" s="84"/>
      <c r="C469" s="12" t="s">
        <v>18</v>
      </c>
      <c r="D469" s="10" t="s">
        <v>17</v>
      </c>
      <c r="E469" s="9">
        <f>I469*E465/100</f>
        <v>7212.2464</v>
      </c>
      <c r="F469" s="9">
        <v>7212.25</v>
      </c>
      <c r="G469" s="65">
        <v>0</v>
      </c>
      <c r="I469" s="2">
        <v>8</v>
      </c>
    </row>
    <row r="470" spans="1:9" ht="12.75">
      <c r="A470" s="83"/>
      <c r="B470" s="84"/>
      <c r="C470" s="12" t="s">
        <v>19</v>
      </c>
      <c r="D470" s="10" t="s">
        <v>17</v>
      </c>
      <c r="E470" s="9">
        <f>I470*E465/100</f>
        <v>11521.563624</v>
      </c>
      <c r="F470" s="9">
        <v>11521.56</v>
      </c>
      <c r="G470" s="65">
        <v>0</v>
      </c>
      <c r="I470" s="2">
        <v>12.78</v>
      </c>
    </row>
    <row r="471" spans="1:9" ht="12.75">
      <c r="A471" s="83"/>
      <c r="B471" s="84"/>
      <c r="C471" s="12" t="s">
        <v>20</v>
      </c>
      <c r="D471" s="10" t="s">
        <v>17</v>
      </c>
      <c r="E471" s="9">
        <f>I471*E465/100</f>
        <v>6617.236072</v>
      </c>
      <c r="F471" s="9">
        <v>6617.24</v>
      </c>
      <c r="G471" s="65">
        <v>0</v>
      </c>
      <c r="I471" s="2">
        <v>7.34</v>
      </c>
    </row>
    <row r="472" spans="1:9" ht="12.75">
      <c r="A472" s="83"/>
      <c r="B472" s="84"/>
      <c r="C472" s="12" t="s">
        <v>21</v>
      </c>
      <c r="D472" s="10" t="s">
        <v>22</v>
      </c>
      <c r="E472" s="9">
        <f>I472*E465/100</f>
        <v>225.3827</v>
      </c>
      <c r="F472" s="9">
        <v>225.38</v>
      </c>
      <c r="G472" s="65">
        <v>0</v>
      </c>
      <c r="I472" s="2">
        <v>0.25</v>
      </c>
    </row>
    <row r="473" spans="1:9" ht="12.75">
      <c r="A473" s="83"/>
      <c r="B473" s="84"/>
      <c r="C473" s="12" t="s">
        <v>23</v>
      </c>
      <c r="D473" s="10" t="s">
        <v>12</v>
      </c>
      <c r="E473" s="9">
        <f>I473*E465/100</f>
        <v>16344.753404</v>
      </c>
      <c r="F473" s="9">
        <v>16344.75</v>
      </c>
      <c r="G473" s="65">
        <v>0</v>
      </c>
      <c r="I473" s="2">
        <v>18.13</v>
      </c>
    </row>
    <row r="474" spans="1:9" ht="26.25" thickBot="1">
      <c r="A474" s="83"/>
      <c r="B474" s="84"/>
      <c r="C474" s="12" t="s">
        <v>24</v>
      </c>
      <c r="D474" s="10" t="s">
        <v>17</v>
      </c>
      <c r="E474" s="9">
        <f>I474*E465/100</f>
        <v>21104.836028</v>
      </c>
      <c r="F474" s="9">
        <v>21104.84</v>
      </c>
      <c r="G474" s="65">
        <v>0</v>
      </c>
      <c r="I474" s="2">
        <v>23.41</v>
      </c>
    </row>
    <row r="475" spans="1:7" ht="12.75">
      <c r="A475" s="26" t="s">
        <v>6</v>
      </c>
      <c r="B475" s="27" t="s">
        <v>65</v>
      </c>
      <c r="C475" s="28" t="s">
        <v>8</v>
      </c>
      <c r="D475" s="28"/>
      <c r="E475" s="30">
        <f>E477+E478+E479</f>
        <v>178398.57</v>
      </c>
      <c r="F475" s="30">
        <v>178398.57</v>
      </c>
      <c r="G475" s="64">
        <v>0</v>
      </c>
    </row>
    <row r="476" spans="1:7" ht="35.25" customHeight="1" hidden="1">
      <c r="A476" s="20"/>
      <c r="B476" s="21"/>
      <c r="C476" s="7" t="s">
        <v>36</v>
      </c>
      <c r="D476" s="7"/>
      <c r="E476" s="9">
        <v>39115.24</v>
      </c>
      <c r="F476" s="9">
        <v>39115.24</v>
      </c>
      <c r="G476" s="65">
        <v>0</v>
      </c>
    </row>
    <row r="477" spans="1:7" ht="12.75">
      <c r="A477" s="81"/>
      <c r="B477" s="82"/>
      <c r="C477" s="7" t="s">
        <v>30</v>
      </c>
      <c r="D477" s="8" t="s">
        <v>10</v>
      </c>
      <c r="E477" s="9">
        <v>5460</v>
      </c>
      <c r="F477" s="9">
        <v>5460</v>
      </c>
      <c r="G477" s="65">
        <v>0</v>
      </c>
    </row>
    <row r="478" spans="1:7" ht="12.75">
      <c r="A478" s="83"/>
      <c r="B478" s="84"/>
      <c r="C478" s="7" t="s">
        <v>38</v>
      </c>
      <c r="D478" s="10" t="s">
        <v>12</v>
      </c>
      <c r="E478" s="9">
        <v>75920.46</v>
      </c>
      <c r="F478" s="9">
        <v>75920.46</v>
      </c>
      <c r="G478" s="65">
        <v>0</v>
      </c>
    </row>
    <row r="479" spans="1:7" ht="12.75">
      <c r="A479" s="83"/>
      <c r="B479" s="84"/>
      <c r="C479" s="7" t="s">
        <v>11</v>
      </c>
      <c r="D479" s="10" t="s">
        <v>12</v>
      </c>
      <c r="E479" s="9">
        <f>E480+E476</f>
        <v>97018.11</v>
      </c>
      <c r="F479" s="9">
        <v>97018.11</v>
      </c>
      <c r="G479" s="65">
        <v>0</v>
      </c>
    </row>
    <row r="480" spans="1:7" ht="12.75" customHeight="1" hidden="1">
      <c r="A480" s="83"/>
      <c r="B480" s="84"/>
      <c r="C480" s="7" t="s">
        <v>11</v>
      </c>
      <c r="D480" s="7"/>
      <c r="E480" s="9">
        <v>57902.87</v>
      </c>
      <c r="F480" s="9">
        <v>76964.27</v>
      </c>
      <c r="G480" s="65">
        <v>0</v>
      </c>
    </row>
    <row r="481" spans="1:7" ht="12.75">
      <c r="A481" s="83"/>
      <c r="B481" s="84"/>
      <c r="C481" s="8" t="s">
        <v>13</v>
      </c>
      <c r="D481" s="8"/>
      <c r="E481" s="9"/>
      <c r="F481" s="9"/>
      <c r="G481" s="65"/>
    </row>
    <row r="482" spans="1:9" ht="12.75">
      <c r="A482" s="83"/>
      <c r="B482" s="84"/>
      <c r="C482" s="12" t="s">
        <v>14</v>
      </c>
      <c r="D482" s="10" t="s">
        <v>15</v>
      </c>
      <c r="E482" s="9">
        <f>(E480*I482/100)+E476</f>
        <v>48090.18485</v>
      </c>
      <c r="F482" s="9">
        <v>48090.18</v>
      </c>
      <c r="G482" s="65">
        <v>0</v>
      </c>
      <c r="I482" s="2">
        <v>15.5</v>
      </c>
    </row>
    <row r="483" spans="1:9" ht="12.75">
      <c r="A483" s="83"/>
      <c r="B483" s="84"/>
      <c r="C483" s="12" t="s">
        <v>16</v>
      </c>
      <c r="D483" s="10" t="s">
        <v>17</v>
      </c>
      <c r="E483" s="9">
        <f>I483*E480/100</f>
        <v>8448.028733</v>
      </c>
      <c r="F483" s="9">
        <v>8448.03</v>
      </c>
      <c r="G483" s="65">
        <v>0</v>
      </c>
      <c r="I483" s="2">
        <v>14.59</v>
      </c>
    </row>
    <row r="484" spans="1:9" ht="12.75">
      <c r="A484" s="83"/>
      <c r="B484" s="84"/>
      <c r="C484" s="12" t="s">
        <v>18</v>
      </c>
      <c r="D484" s="10" t="s">
        <v>17</v>
      </c>
      <c r="E484" s="9">
        <f>I484*E480/100</f>
        <v>4632.229600000001</v>
      </c>
      <c r="F484" s="9">
        <v>4632.23</v>
      </c>
      <c r="G484" s="65">
        <v>0</v>
      </c>
      <c r="I484" s="2">
        <v>8</v>
      </c>
    </row>
    <row r="485" spans="1:9" ht="12.75">
      <c r="A485" s="83"/>
      <c r="B485" s="84"/>
      <c r="C485" s="12" t="s">
        <v>19</v>
      </c>
      <c r="D485" s="10" t="s">
        <v>17</v>
      </c>
      <c r="E485" s="9">
        <f>I485*E480/100</f>
        <v>7399.9867859999995</v>
      </c>
      <c r="F485" s="9">
        <v>7399.99</v>
      </c>
      <c r="G485" s="65">
        <v>0</v>
      </c>
      <c r="I485" s="2">
        <v>12.78</v>
      </c>
    </row>
    <row r="486" spans="1:9" ht="12.75">
      <c r="A486" s="83"/>
      <c r="B486" s="84"/>
      <c r="C486" s="12" t="s">
        <v>20</v>
      </c>
      <c r="D486" s="10" t="s">
        <v>17</v>
      </c>
      <c r="E486" s="9">
        <f>I486*E480/100</f>
        <v>4250.070658</v>
      </c>
      <c r="F486" s="9">
        <v>4250.07</v>
      </c>
      <c r="G486" s="65">
        <v>0</v>
      </c>
      <c r="I486" s="2">
        <v>7.34</v>
      </c>
    </row>
    <row r="487" spans="1:9" ht="12.75">
      <c r="A487" s="83"/>
      <c r="B487" s="84"/>
      <c r="C487" s="12" t="s">
        <v>21</v>
      </c>
      <c r="D487" s="10" t="s">
        <v>22</v>
      </c>
      <c r="E487" s="9">
        <f>I487*E480/100</f>
        <v>144.75717500000002</v>
      </c>
      <c r="F487" s="9">
        <v>144.76</v>
      </c>
      <c r="G487" s="65">
        <v>0</v>
      </c>
      <c r="I487" s="2">
        <v>0.25</v>
      </c>
    </row>
    <row r="488" spans="1:9" ht="12.75">
      <c r="A488" s="83"/>
      <c r="B488" s="84"/>
      <c r="C488" s="12" t="s">
        <v>23</v>
      </c>
      <c r="D488" s="10" t="s">
        <v>12</v>
      </c>
      <c r="E488" s="9">
        <f>I488*E480/100</f>
        <v>10497.790330999998</v>
      </c>
      <c r="F488" s="9">
        <v>10497.79</v>
      </c>
      <c r="G488" s="65">
        <v>0</v>
      </c>
      <c r="I488" s="2">
        <v>18.13</v>
      </c>
    </row>
    <row r="489" spans="1:9" ht="26.25" thickBot="1">
      <c r="A489" s="83"/>
      <c r="B489" s="84"/>
      <c r="C489" s="12" t="s">
        <v>24</v>
      </c>
      <c r="D489" s="10" t="s">
        <v>17</v>
      </c>
      <c r="E489" s="9">
        <f>I489*E480/100</f>
        <v>13555.061867</v>
      </c>
      <c r="F489" s="9">
        <v>13555.06</v>
      </c>
      <c r="G489" s="65">
        <v>0</v>
      </c>
      <c r="I489" s="2">
        <v>23.41</v>
      </c>
    </row>
    <row r="490" spans="1:7" ht="12.75">
      <c r="A490" s="26" t="s">
        <v>6</v>
      </c>
      <c r="B490" s="27" t="s">
        <v>66</v>
      </c>
      <c r="C490" s="28" t="s">
        <v>8</v>
      </c>
      <c r="D490" s="28"/>
      <c r="E490" s="30">
        <f>E492+E493</f>
        <v>404117.17000000004</v>
      </c>
      <c r="F490" s="30">
        <v>404117.17</v>
      </c>
      <c r="G490" s="64">
        <v>0</v>
      </c>
    </row>
    <row r="491" spans="1:7" ht="12.75" hidden="1">
      <c r="A491" s="20"/>
      <c r="B491" s="21"/>
      <c r="C491" s="7" t="s">
        <v>36</v>
      </c>
      <c r="D491" s="7"/>
      <c r="E491" s="18">
        <v>-148.48</v>
      </c>
      <c r="F491" s="18">
        <v>318.24</v>
      </c>
      <c r="G491" s="65">
        <v>0</v>
      </c>
    </row>
    <row r="492" spans="1:7" ht="12.75">
      <c r="A492" s="81"/>
      <c r="B492" s="82"/>
      <c r="C492" s="7" t="s">
        <v>30</v>
      </c>
      <c r="D492" s="8" t="s">
        <v>10</v>
      </c>
      <c r="E492" s="9">
        <v>15540.95</v>
      </c>
      <c r="F492" s="9">
        <v>15540.95</v>
      </c>
      <c r="G492" s="65">
        <v>0</v>
      </c>
    </row>
    <row r="493" spans="1:7" ht="12.75">
      <c r="A493" s="83"/>
      <c r="B493" s="84"/>
      <c r="C493" s="7" t="s">
        <v>11</v>
      </c>
      <c r="D493" s="10" t="s">
        <v>12</v>
      </c>
      <c r="E493" s="18">
        <f>E494+E491</f>
        <v>388576.22000000003</v>
      </c>
      <c r="F493" s="18">
        <v>388576.22</v>
      </c>
      <c r="G493" s="65">
        <v>0</v>
      </c>
    </row>
    <row r="494" spans="1:7" ht="12.75" customHeight="1" hidden="1">
      <c r="A494" s="83"/>
      <c r="B494" s="84"/>
      <c r="C494" s="7" t="s">
        <v>11</v>
      </c>
      <c r="D494" s="7"/>
      <c r="E494" s="9">
        <v>388724.7</v>
      </c>
      <c r="F494" s="9">
        <v>350291</v>
      </c>
      <c r="G494" s="65">
        <v>0</v>
      </c>
    </row>
    <row r="495" spans="1:7" ht="12.75">
      <c r="A495" s="83"/>
      <c r="B495" s="84"/>
      <c r="C495" s="8" t="s">
        <v>13</v>
      </c>
      <c r="D495" s="8"/>
      <c r="E495" s="9"/>
      <c r="F495" s="9"/>
      <c r="G495" s="65"/>
    </row>
    <row r="496" spans="1:9" ht="12.75">
      <c r="A496" s="83"/>
      <c r="B496" s="84"/>
      <c r="C496" s="12" t="s">
        <v>14</v>
      </c>
      <c r="D496" s="10" t="s">
        <v>15</v>
      </c>
      <c r="E496" s="9">
        <f>(E494*I496/100)+E491</f>
        <v>60103.8485</v>
      </c>
      <c r="F496" s="9">
        <v>60103.85</v>
      </c>
      <c r="G496" s="65">
        <v>0</v>
      </c>
      <c r="I496" s="2">
        <v>15.5</v>
      </c>
    </row>
    <row r="497" spans="1:9" ht="12.75">
      <c r="A497" s="83"/>
      <c r="B497" s="84"/>
      <c r="C497" s="12" t="s">
        <v>16</v>
      </c>
      <c r="D497" s="10" t="s">
        <v>17</v>
      </c>
      <c r="E497" s="9">
        <f>I497*E494/100</f>
        <v>56714.93373</v>
      </c>
      <c r="F497" s="9">
        <v>56714.93</v>
      </c>
      <c r="G497" s="65">
        <v>0</v>
      </c>
      <c r="I497" s="2">
        <v>14.59</v>
      </c>
    </row>
    <row r="498" spans="1:9" ht="12.75">
      <c r="A498" s="83"/>
      <c r="B498" s="84"/>
      <c r="C498" s="12" t="s">
        <v>18</v>
      </c>
      <c r="D498" s="10" t="s">
        <v>17</v>
      </c>
      <c r="E498" s="9">
        <f>I498*E494/100</f>
        <v>31097.976000000002</v>
      </c>
      <c r="F498" s="9">
        <v>31097.98</v>
      </c>
      <c r="G498" s="65">
        <v>0</v>
      </c>
      <c r="I498" s="2">
        <v>8</v>
      </c>
    </row>
    <row r="499" spans="1:9" ht="12.75">
      <c r="A499" s="83"/>
      <c r="B499" s="84"/>
      <c r="C499" s="12" t="s">
        <v>19</v>
      </c>
      <c r="D499" s="10" t="s">
        <v>17</v>
      </c>
      <c r="E499" s="9">
        <f>I499*E494/100</f>
        <v>49679.01666</v>
      </c>
      <c r="F499" s="9">
        <v>49679.02</v>
      </c>
      <c r="G499" s="65">
        <v>0</v>
      </c>
      <c r="I499" s="2">
        <v>12.78</v>
      </c>
    </row>
    <row r="500" spans="1:9" ht="12.75">
      <c r="A500" s="83"/>
      <c r="B500" s="84"/>
      <c r="C500" s="12" t="s">
        <v>20</v>
      </c>
      <c r="D500" s="10" t="s">
        <v>17</v>
      </c>
      <c r="E500" s="9">
        <f>I500*E494/100</f>
        <v>28532.39298</v>
      </c>
      <c r="F500" s="9">
        <v>28532.39</v>
      </c>
      <c r="G500" s="65">
        <v>0</v>
      </c>
      <c r="I500" s="2">
        <v>7.34</v>
      </c>
    </row>
    <row r="501" spans="1:9" ht="12.75">
      <c r="A501" s="83"/>
      <c r="B501" s="84"/>
      <c r="C501" s="12" t="s">
        <v>21</v>
      </c>
      <c r="D501" s="10" t="s">
        <v>22</v>
      </c>
      <c r="E501" s="9">
        <f>I501*E494/100</f>
        <v>971.8117500000001</v>
      </c>
      <c r="F501" s="9">
        <v>971.81</v>
      </c>
      <c r="G501" s="65">
        <v>0</v>
      </c>
      <c r="I501" s="2">
        <v>0.25</v>
      </c>
    </row>
    <row r="502" spans="1:9" ht="12.75">
      <c r="A502" s="83"/>
      <c r="B502" s="84"/>
      <c r="C502" s="12" t="s">
        <v>23</v>
      </c>
      <c r="D502" s="10" t="s">
        <v>12</v>
      </c>
      <c r="E502" s="9">
        <f>I502*E494/100</f>
        <v>70475.78811</v>
      </c>
      <c r="F502" s="9">
        <v>70475.79</v>
      </c>
      <c r="G502" s="65">
        <v>0</v>
      </c>
      <c r="I502" s="2">
        <v>18.13</v>
      </c>
    </row>
    <row r="503" spans="1:9" ht="26.25" thickBot="1">
      <c r="A503" s="83"/>
      <c r="B503" s="84"/>
      <c r="C503" s="12" t="s">
        <v>24</v>
      </c>
      <c r="D503" s="10" t="s">
        <v>17</v>
      </c>
      <c r="E503" s="9">
        <f>I503*E494/100</f>
        <v>91000.45227</v>
      </c>
      <c r="F503" s="9">
        <v>91000.45</v>
      </c>
      <c r="G503" s="65">
        <v>0</v>
      </c>
      <c r="I503" s="2">
        <v>23.41</v>
      </c>
    </row>
    <row r="504" spans="1:7" ht="12.75">
      <c r="A504" s="26" t="s">
        <v>6</v>
      </c>
      <c r="B504" s="27" t="s">
        <v>67</v>
      </c>
      <c r="C504" s="28" t="s">
        <v>8</v>
      </c>
      <c r="D504" s="28"/>
      <c r="E504" s="30">
        <f>E505+E507+E508+E519</f>
        <v>224707.92</v>
      </c>
      <c r="F504" s="30">
        <v>224707.92</v>
      </c>
      <c r="G504" s="64">
        <v>0</v>
      </c>
    </row>
    <row r="505" spans="1:7" ht="12.75">
      <c r="A505" s="81"/>
      <c r="B505" s="82"/>
      <c r="C505" s="7" t="s">
        <v>68</v>
      </c>
      <c r="D505" s="7"/>
      <c r="E505" s="9">
        <v>15840</v>
      </c>
      <c r="F505" s="9">
        <v>15840</v>
      </c>
      <c r="G505" s="65">
        <v>0</v>
      </c>
    </row>
    <row r="506" spans="1:7" ht="12.75" customHeight="1" hidden="1">
      <c r="A506" s="83"/>
      <c r="B506" s="84"/>
      <c r="C506" s="7" t="s">
        <v>36</v>
      </c>
      <c r="D506" s="7"/>
      <c r="E506" s="19"/>
      <c r="F506" s="19"/>
      <c r="G506" s="65">
        <v>0</v>
      </c>
    </row>
    <row r="507" spans="1:7" ht="12.75">
      <c r="A507" s="83"/>
      <c r="B507" s="84"/>
      <c r="C507" s="7" t="s">
        <v>30</v>
      </c>
      <c r="D507" s="8" t="s">
        <v>10</v>
      </c>
      <c r="E507" s="9">
        <v>9240</v>
      </c>
      <c r="F507" s="9">
        <v>9240</v>
      </c>
      <c r="G507" s="65">
        <v>0</v>
      </c>
    </row>
    <row r="508" spans="1:7" ht="12.75">
      <c r="A508" s="83"/>
      <c r="B508" s="84"/>
      <c r="C508" s="7" t="s">
        <v>11</v>
      </c>
      <c r="D508" s="10" t="s">
        <v>12</v>
      </c>
      <c r="E508" s="9">
        <f>E509+E506</f>
        <v>199627.92</v>
      </c>
      <c r="F508" s="9">
        <v>199627.92</v>
      </c>
      <c r="G508" s="65">
        <v>0</v>
      </c>
    </row>
    <row r="509" spans="1:7" ht="12.75" customHeight="1" hidden="1">
      <c r="A509" s="83"/>
      <c r="B509" s="84"/>
      <c r="C509" s="7" t="s">
        <v>11</v>
      </c>
      <c r="D509" s="7"/>
      <c r="E509" s="9">
        <v>199627.92</v>
      </c>
      <c r="F509" s="9">
        <v>174890.1</v>
      </c>
      <c r="G509" s="65">
        <v>0</v>
      </c>
    </row>
    <row r="510" spans="1:7" ht="12.75">
      <c r="A510" s="83"/>
      <c r="B510" s="84"/>
      <c r="C510" s="8" t="s">
        <v>13</v>
      </c>
      <c r="D510" s="8"/>
      <c r="E510" s="9"/>
      <c r="F510" s="9"/>
      <c r="G510" s="65"/>
    </row>
    <row r="511" spans="1:9" ht="12.75">
      <c r="A511" s="83"/>
      <c r="B511" s="84"/>
      <c r="C511" s="12" t="s">
        <v>14</v>
      </c>
      <c r="D511" s="10" t="s">
        <v>15</v>
      </c>
      <c r="E511" s="9">
        <f>E509*I511/100</f>
        <v>30942.327600000004</v>
      </c>
      <c r="F511" s="9">
        <v>30942.33</v>
      </c>
      <c r="G511" s="65">
        <v>0</v>
      </c>
      <c r="I511" s="2">
        <v>15.5</v>
      </c>
    </row>
    <row r="512" spans="1:9" ht="12.75">
      <c r="A512" s="83"/>
      <c r="B512" s="84"/>
      <c r="C512" s="12" t="s">
        <v>16</v>
      </c>
      <c r="D512" s="10" t="s">
        <v>17</v>
      </c>
      <c r="E512" s="9">
        <f>I512*E509/100</f>
        <v>29125.713528</v>
      </c>
      <c r="F512" s="9">
        <v>29125.71</v>
      </c>
      <c r="G512" s="65">
        <v>0</v>
      </c>
      <c r="I512" s="2">
        <v>14.59</v>
      </c>
    </row>
    <row r="513" spans="1:9" ht="12.75">
      <c r="A513" s="83"/>
      <c r="B513" s="84"/>
      <c r="C513" s="12" t="s">
        <v>18</v>
      </c>
      <c r="D513" s="10" t="s">
        <v>17</v>
      </c>
      <c r="E513" s="9">
        <f>I513*E509/100</f>
        <v>15970.233600000001</v>
      </c>
      <c r="F513" s="9">
        <v>15970.23</v>
      </c>
      <c r="G513" s="65">
        <v>0</v>
      </c>
      <c r="I513" s="2">
        <v>8</v>
      </c>
    </row>
    <row r="514" spans="1:9" ht="12.75">
      <c r="A514" s="83"/>
      <c r="B514" s="84"/>
      <c r="C514" s="12" t="s">
        <v>19</v>
      </c>
      <c r="D514" s="10" t="s">
        <v>17</v>
      </c>
      <c r="E514" s="9">
        <f>I514*E509/100</f>
        <v>25512.448176</v>
      </c>
      <c r="F514" s="9">
        <v>25512.45</v>
      </c>
      <c r="G514" s="65">
        <v>0</v>
      </c>
      <c r="I514" s="2">
        <v>12.78</v>
      </c>
    </row>
    <row r="515" spans="1:9" ht="12.75">
      <c r="A515" s="83"/>
      <c r="B515" s="84"/>
      <c r="C515" s="12" t="s">
        <v>20</v>
      </c>
      <c r="D515" s="10" t="s">
        <v>17</v>
      </c>
      <c r="E515" s="9">
        <f>I515*E509/100</f>
        <v>14652.689328</v>
      </c>
      <c r="F515" s="9">
        <v>14652.69</v>
      </c>
      <c r="G515" s="65">
        <v>0</v>
      </c>
      <c r="I515" s="2">
        <v>7.34</v>
      </c>
    </row>
    <row r="516" spans="1:9" ht="12.75">
      <c r="A516" s="83"/>
      <c r="B516" s="84"/>
      <c r="C516" s="12" t="s">
        <v>21</v>
      </c>
      <c r="D516" s="10" t="s">
        <v>22</v>
      </c>
      <c r="E516" s="9">
        <f>I516*E509/100</f>
        <v>499.06980000000004</v>
      </c>
      <c r="F516" s="9">
        <v>499.07</v>
      </c>
      <c r="G516" s="65">
        <v>0</v>
      </c>
      <c r="I516" s="2">
        <v>0.25</v>
      </c>
    </row>
    <row r="517" spans="1:9" ht="12.75">
      <c r="A517" s="83"/>
      <c r="B517" s="84"/>
      <c r="C517" s="12" t="s">
        <v>23</v>
      </c>
      <c r="D517" s="10" t="s">
        <v>12</v>
      </c>
      <c r="E517" s="9">
        <f>I517*E509/100</f>
        <v>36192.541896</v>
      </c>
      <c r="F517" s="9">
        <v>36192.54</v>
      </c>
      <c r="G517" s="65">
        <v>0</v>
      </c>
      <c r="I517" s="2">
        <v>18.13</v>
      </c>
    </row>
    <row r="518" spans="1:9" ht="25.5">
      <c r="A518" s="83"/>
      <c r="B518" s="84"/>
      <c r="C518" s="12" t="s">
        <v>24</v>
      </c>
      <c r="D518" s="10" t="s">
        <v>17</v>
      </c>
      <c r="E518" s="9">
        <f>I518*E509/100</f>
        <v>46732.896072</v>
      </c>
      <c r="F518" s="9">
        <v>46732.9</v>
      </c>
      <c r="G518" s="65">
        <v>0</v>
      </c>
      <c r="I518" s="2">
        <v>23.41</v>
      </c>
    </row>
    <row r="519" spans="1:7" ht="13.5" thickBot="1">
      <c r="A519" s="85"/>
      <c r="B519" s="86"/>
      <c r="C519" s="13" t="s">
        <v>69</v>
      </c>
      <c r="D519" s="14" t="s">
        <v>27</v>
      </c>
      <c r="E519" s="16">
        <v>0</v>
      </c>
      <c r="F519" s="16">
        <v>0</v>
      </c>
      <c r="G519" s="66">
        <v>0</v>
      </c>
    </row>
    <row r="520" spans="1:7" ht="12.75">
      <c r="A520" s="26" t="s">
        <v>6</v>
      </c>
      <c r="B520" s="27" t="s">
        <v>70</v>
      </c>
      <c r="C520" s="28" t="s">
        <v>8</v>
      </c>
      <c r="D520" s="28"/>
      <c r="E520" s="30">
        <f>E521+E522+E523+E532</f>
        <v>145676.324796</v>
      </c>
      <c r="F520" s="30">
        <f>F521+F522+F523+F532</f>
        <v>145676.324796</v>
      </c>
      <c r="G520" s="64">
        <v>0</v>
      </c>
    </row>
    <row r="521" spans="1:7" ht="12.75">
      <c r="A521" s="81"/>
      <c r="B521" s="82"/>
      <c r="C521" s="7" t="s">
        <v>68</v>
      </c>
      <c r="D521" s="7"/>
      <c r="E521" s="9">
        <v>8640</v>
      </c>
      <c r="F521" s="9">
        <v>8640</v>
      </c>
      <c r="G521" s="65">
        <v>0</v>
      </c>
    </row>
    <row r="522" spans="1:7" ht="12.75">
      <c r="A522" s="83"/>
      <c r="B522" s="84"/>
      <c r="C522" s="7" t="s">
        <v>30</v>
      </c>
      <c r="D522" s="8" t="s">
        <v>10</v>
      </c>
      <c r="E522" s="9">
        <v>5040</v>
      </c>
      <c r="F522" s="9">
        <v>5040</v>
      </c>
      <c r="G522" s="65">
        <v>0</v>
      </c>
    </row>
    <row r="523" spans="1:7" ht="12.75">
      <c r="A523" s="83"/>
      <c r="B523" s="84"/>
      <c r="C523" s="7" t="s">
        <v>11</v>
      </c>
      <c r="D523" s="10" t="s">
        <v>12</v>
      </c>
      <c r="E523" s="9">
        <v>106957.56</v>
      </c>
      <c r="F523" s="9">
        <v>106957.56</v>
      </c>
      <c r="G523" s="65">
        <v>0</v>
      </c>
    </row>
    <row r="524" spans="1:7" ht="12.75">
      <c r="A524" s="83"/>
      <c r="B524" s="84"/>
      <c r="C524" s="8" t="s">
        <v>13</v>
      </c>
      <c r="D524" s="8"/>
      <c r="E524" s="9"/>
      <c r="F524" s="9"/>
      <c r="G524" s="65"/>
    </row>
    <row r="525" spans="1:9" ht="12.75">
      <c r="A525" s="83"/>
      <c r="B525" s="84"/>
      <c r="C525" s="12" t="s">
        <v>14</v>
      </c>
      <c r="D525" s="10" t="s">
        <v>15</v>
      </c>
      <c r="E525" s="9">
        <f>E523*I525/100</f>
        <v>16578.4218</v>
      </c>
      <c r="F525" s="9">
        <f>F523*I525/100</f>
        <v>16578.4218</v>
      </c>
      <c r="G525" s="65">
        <v>0</v>
      </c>
      <c r="I525" s="2">
        <v>15.5</v>
      </c>
    </row>
    <row r="526" spans="1:9" ht="12.75">
      <c r="A526" s="83"/>
      <c r="B526" s="84"/>
      <c r="C526" s="12" t="s">
        <v>16</v>
      </c>
      <c r="D526" s="10" t="s">
        <v>17</v>
      </c>
      <c r="E526" s="9">
        <f>I526*E523/100</f>
        <v>15605.108004000002</v>
      </c>
      <c r="F526" s="9">
        <f>I526*F523/100</f>
        <v>15605.108004000002</v>
      </c>
      <c r="G526" s="65">
        <v>0</v>
      </c>
      <c r="I526" s="2">
        <v>14.59</v>
      </c>
    </row>
    <row r="527" spans="1:9" ht="12.75">
      <c r="A527" s="83"/>
      <c r="B527" s="84"/>
      <c r="C527" s="12" t="s">
        <v>18</v>
      </c>
      <c r="D527" s="10" t="s">
        <v>17</v>
      </c>
      <c r="E527" s="9">
        <f>I527*E523/100</f>
        <v>8556.6048</v>
      </c>
      <c r="F527" s="9">
        <f>I527*F523/100</f>
        <v>8556.6048</v>
      </c>
      <c r="G527" s="65">
        <v>0</v>
      </c>
      <c r="I527" s="2">
        <v>8</v>
      </c>
    </row>
    <row r="528" spans="1:9" ht="12.75">
      <c r="A528" s="83"/>
      <c r="B528" s="84"/>
      <c r="C528" s="12" t="s">
        <v>19</v>
      </c>
      <c r="D528" s="10" t="s">
        <v>17</v>
      </c>
      <c r="E528" s="9">
        <f>I528*E523/100</f>
        <v>13669.176168</v>
      </c>
      <c r="F528" s="9">
        <f>I528*F523/100</f>
        <v>13669.176168</v>
      </c>
      <c r="G528" s="65">
        <v>0</v>
      </c>
      <c r="I528" s="2">
        <v>12.78</v>
      </c>
    </row>
    <row r="529" spans="1:9" ht="12.75">
      <c r="A529" s="83"/>
      <c r="B529" s="84"/>
      <c r="C529" s="12" t="s">
        <v>20</v>
      </c>
      <c r="D529" s="10" t="s">
        <v>17</v>
      </c>
      <c r="E529" s="9">
        <f>I529*E523/100</f>
        <v>7850.684904</v>
      </c>
      <c r="F529" s="9">
        <f>I529*F523/100</f>
        <v>7850.684904</v>
      </c>
      <c r="G529" s="65">
        <v>0</v>
      </c>
      <c r="I529" s="2">
        <v>7.34</v>
      </c>
    </row>
    <row r="530" spans="1:9" ht="12.75">
      <c r="A530" s="83"/>
      <c r="B530" s="84"/>
      <c r="C530" s="12" t="s">
        <v>21</v>
      </c>
      <c r="D530" s="10" t="s">
        <v>22</v>
      </c>
      <c r="E530" s="9">
        <f>I530*E523/100</f>
        <v>267.3939</v>
      </c>
      <c r="F530" s="9">
        <f>I530*F523/100</f>
        <v>267.3939</v>
      </c>
      <c r="G530" s="65">
        <v>0</v>
      </c>
      <c r="I530" s="2">
        <v>0.25</v>
      </c>
    </row>
    <row r="531" spans="1:9" ht="12.75">
      <c r="A531" s="83"/>
      <c r="B531" s="84"/>
      <c r="C531" s="12" t="s">
        <v>23</v>
      </c>
      <c r="D531" s="10" t="s">
        <v>12</v>
      </c>
      <c r="E531" s="9">
        <f>I531*E523/100</f>
        <v>19391.405628</v>
      </c>
      <c r="F531" s="9">
        <f>I531*F523/100</f>
        <v>19391.405628</v>
      </c>
      <c r="G531" s="65">
        <v>0</v>
      </c>
      <c r="I531" s="2">
        <v>18.13</v>
      </c>
    </row>
    <row r="532" spans="1:9" ht="26.25" thickBot="1">
      <c r="A532" s="83"/>
      <c r="B532" s="84"/>
      <c r="C532" s="12" t="s">
        <v>24</v>
      </c>
      <c r="D532" s="10" t="s">
        <v>17</v>
      </c>
      <c r="E532" s="9">
        <f>I532*E523/100</f>
        <v>25038.764795999996</v>
      </c>
      <c r="F532" s="9">
        <f>I532*F523/100</f>
        <v>25038.764795999996</v>
      </c>
      <c r="G532" s="65">
        <v>0</v>
      </c>
      <c r="I532" s="2">
        <v>23.41</v>
      </c>
    </row>
    <row r="533" spans="1:7" ht="12.75">
      <c r="A533" s="26" t="s">
        <v>6</v>
      </c>
      <c r="B533" s="27" t="s">
        <v>71</v>
      </c>
      <c r="C533" s="28" t="s">
        <v>8</v>
      </c>
      <c r="D533" s="28"/>
      <c r="E533" s="30">
        <f>E534+E535+E537+E538+E549</f>
        <v>122259.72</v>
      </c>
      <c r="F533" s="30">
        <v>122259.72</v>
      </c>
      <c r="G533" s="64">
        <v>0</v>
      </c>
    </row>
    <row r="534" spans="1:7" ht="22.5">
      <c r="A534" s="81"/>
      <c r="B534" s="82"/>
      <c r="C534" s="7" t="s">
        <v>72</v>
      </c>
      <c r="D534" s="10" t="s">
        <v>12</v>
      </c>
      <c r="E534" s="19"/>
      <c r="F534" s="19"/>
      <c r="G534" s="65">
        <v>0</v>
      </c>
    </row>
    <row r="535" spans="1:7" ht="12.75">
      <c r="A535" s="83"/>
      <c r="B535" s="84"/>
      <c r="C535" s="7" t="s">
        <v>68</v>
      </c>
      <c r="D535" s="7"/>
      <c r="E535" s="9">
        <v>11520</v>
      </c>
      <c r="F535" s="9">
        <v>11520</v>
      </c>
      <c r="G535" s="65">
        <v>0</v>
      </c>
    </row>
    <row r="536" spans="1:7" ht="21.75" customHeight="1" hidden="1">
      <c r="A536" s="83"/>
      <c r="B536" s="84"/>
      <c r="C536" s="7" t="s">
        <v>36</v>
      </c>
      <c r="D536" s="7"/>
      <c r="E536" s="19"/>
      <c r="F536" s="19"/>
      <c r="G536" s="65">
        <v>0</v>
      </c>
    </row>
    <row r="537" spans="1:7" ht="12.75">
      <c r="A537" s="83"/>
      <c r="B537" s="84"/>
      <c r="C537" s="7" t="s">
        <v>30</v>
      </c>
      <c r="D537" s="8" t="s">
        <v>10</v>
      </c>
      <c r="E537" s="9">
        <v>6720</v>
      </c>
      <c r="F537" s="9">
        <v>6720</v>
      </c>
      <c r="G537" s="65">
        <v>0</v>
      </c>
    </row>
    <row r="538" spans="1:7" ht="12.75">
      <c r="A538" s="83"/>
      <c r="B538" s="84"/>
      <c r="C538" s="7" t="s">
        <v>11</v>
      </c>
      <c r="D538" s="10" t="s">
        <v>12</v>
      </c>
      <c r="E538" s="18">
        <f>E539+E536</f>
        <v>104019.72</v>
      </c>
      <c r="F538" s="18">
        <f>F539+F536</f>
        <v>104019.72</v>
      </c>
      <c r="G538" s="65">
        <v>0</v>
      </c>
    </row>
    <row r="539" spans="1:7" ht="19.5" customHeight="1" hidden="1">
      <c r="A539" s="83"/>
      <c r="B539" s="84"/>
      <c r="C539" s="7" t="s">
        <v>11</v>
      </c>
      <c r="D539" s="7"/>
      <c r="E539" s="9">
        <v>104019.72</v>
      </c>
      <c r="F539" s="9">
        <v>104019.72</v>
      </c>
      <c r="G539" s="65">
        <v>0</v>
      </c>
    </row>
    <row r="540" spans="1:7" ht="12.75">
      <c r="A540" s="83"/>
      <c r="B540" s="84"/>
      <c r="C540" s="8" t="s">
        <v>13</v>
      </c>
      <c r="D540" s="8"/>
      <c r="E540" s="9"/>
      <c r="F540" s="9"/>
      <c r="G540" s="65"/>
    </row>
    <row r="541" spans="1:9" ht="12.75">
      <c r="A541" s="83"/>
      <c r="B541" s="84"/>
      <c r="C541" s="12" t="s">
        <v>14</v>
      </c>
      <c r="D541" s="10" t="s">
        <v>15</v>
      </c>
      <c r="E541" s="9">
        <f>(E539*I541/100)+E536</f>
        <v>16123.0566</v>
      </c>
      <c r="F541" s="9">
        <f>(F539*I541/100)+F536</f>
        <v>16123.0566</v>
      </c>
      <c r="G541" s="65">
        <v>0</v>
      </c>
      <c r="I541" s="2">
        <v>15.5</v>
      </c>
    </row>
    <row r="542" spans="1:9" ht="12.75">
      <c r="A542" s="83"/>
      <c r="B542" s="84"/>
      <c r="C542" s="12" t="s">
        <v>16</v>
      </c>
      <c r="D542" s="10" t="s">
        <v>17</v>
      </c>
      <c r="E542" s="9">
        <f>I542*E539/100</f>
        <v>15176.477148</v>
      </c>
      <c r="F542" s="9">
        <f>I542*F539/100</f>
        <v>15176.477148</v>
      </c>
      <c r="G542" s="65">
        <v>0</v>
      </c>
      <c r="I542" s="2">
        <v>14.59</v>
      </c>
    </row>
    <row r="543" spans="1:9" ht="12.75">
      <c r="A543" s="83"/>
      <c r="B543" s="84"/>
      <c r="C543" s="12" t="s">
        <v>18</v>
      </c>
      <c r="D543" s="10" t="s">
        <v>17</v>
      </c>
      <c r="E543" s="9">
        <f>I543*E539/100</f>
        <v>8321.5776</v>
      </c>
      <c r="F543" s="9">
        <f>I543*F539/100</f>
        <v>8321.5776</v>
      </c>
      <c r="G543" s="65">
        <v>0</v>
      </c>
      <c r="I543" s="2">
        <v>8</v>
      </c>
    </row>
    <row r="544" spans="1:9" ht="12.75">
      <c r="A544" s="83"/>
      <c r="B544" s="84"/>
      <c r="C544" s="12" t="s">
        <v>19</v>
      </c>
      <c r="D544" s="10" t="s">
        <v>17</v>
      </c>
      <c r="E544" s="9">
        <f>I544*E539/100</f>
        <v>13293.720215999998</v>
      </c>
      <c r="F544" s="9">
        <f>I544*F539/100</f>
        <v>13293.720215999998</v>
      </c>
      <c r="G544" s="65">
        <v>0</v>
      </c>
      <c r="I544" s="2">
        <v>12.78</v>
      </c>
    </row>
    <row r="545" spans="1:9" ht="12.75">
      <c r="A545" s="83"/>
      <c r="B545" s="84"/>
      <c r="C545" s="12" t="s">
        <v>20</v>
      </c>
      <c r="D545" s="10" t="s">
        <v>17</v>
      </c>
      <c r="E545" s="9">
        <f>I545*E539/100</f>
        <v>7635.047448</v>
      </c>
      <c r="F545" s="9">
        <f>I545*F539/100</f>
        <v>7635.047448</v>
      </c>
      <c r="G545" s="65">
        <v>0</v>
      </c>
      <c r="I545" s="2">
        <v>7.34</v>
      </c>
    </row>
    <row r="546" spans="1:9" ht="12.75">
      <c r="A546" s="83"/>
      <c r="B546" s="84"/>
      <c r="C546" s="12" t="s">
        <v>21</v>
      </c>
      <c r="D546" s="10" t="s">
        <v>22</v>
      </c>
      <c r="E546" s="9">
        <f>I546*E539/100</f>
        <v>260.0493</v>
      </c>
      <c r="F546" s="9">
        <f>I546*F539/100</f>
        <v>260.0493</v>
      </c>
      <c r="G546" s="65">
        <v>0</v>
      </c>
      <c r="I546" s="2">
        <v>0.25</v>
      </c>
    </row>
    <row r="547" spans="1:9" ht="12.75">
      <c r="A547" s="83"/>
      <c r="B547" s="84"/>
      <c r="C547" s="12" t="s">
        <v>23</v>
      </c>
      <c r="D547" s="10" t="s">
        <v>12</v>
      </c>
      <c r="E547" s="9">
        <f>I547*E539/100</f>
        <v>18858.775236</v>
      </c>
      <c r="F547" s="9">
        <f>I547*F539/100</f>
        <v>18858.775236</v>
      </c>
      <c r="G547" s="65">
        <v>0</v>
      </c>
      <c r="I547" s="2">
        <v>18.13</v>
      </c>
    </row>
    <row r="548" spans="1:9" ht="25.5">
      <c r="A548" s="83"/>
      <c r="B548" s="84"/>
      <c r="C548" s="12" t="s">
        <v>24</v>
      </c>
      <c r="D548" s="10" t="s">
        <v>17</v>
      </c>
      <c r="E548" s="9">
        <f>I548*E539/100</f>
        <v>24351.016452</v>
      </c>
      <c r="F548" s="9">
        <f>I548*F539/100</f>
        <v>24351.016452</v>
      </c>
      <c r="G548" s="65">
        <v>0</v>
      </c>
      <c r="I548" s="2">
        <v>23.41</v>
      </c>
    </row>
    <row r="549" spans="1:7" ht="13.5" thickBot="1">
      <c r="A549" s="85"/>
      <c r="B549" s="86"/>
      <c r="C549" s="13" t="s">
        <v>73</v>
      </c>
      <c r="D549" s="13"/>
      <c r="E549" s="16">
        <v>0</v>
      </c>
      <c r="F549" s="15">
        <v>1589.84</v>
      </c>
      <c r="G549" s="66">
        <v>0</v>
      </c>
    </row>
    <row r="550" spans="1:7" ht="12.75">
      <c r="A550" s="26" t="s">
        <v>6</v>
      </c>
      <c r="B550" s="27" t="s">
        <v>74</v>
      </c>
      <c r="C550" s="28" t="s">
        <v>8</v>
      </c>
      <c r="D550" s="28"/>
      <c r="E550" s="30">
        <f>E552+E553</f>
        <v>266209.07999999996</v>
      </c>
      <c r="F550" s="30">
        <f>F552+F553</f>
        <v>266209.07999999996</v>
      </c>
      <c r="G550" s="64">
        <v>0</v>
      </c>
    </row>
    <row r="551" spans="1:7" ht="15" customHeight="1" hidden="1">
      <c r="A551" s="20"/>
      <c r="B551" s="21"/>
      <c r="C551" s="7" t="s">
        <v>36</v>
      </c>
      <c r="D551" s="7"/>
      <c r="E551" s="19"/>
      <c r="F551" s="19"/>
      <c r="G551" s="65">
        <v>0</v>
      </c>
    </row>
    <row r="552" spans="1:7" ht="12.75">
      <c r="A552" s="81"/>
      <c r="B552" s="82"/>
      <c r="C552" s="7" t="s">
        <v>30</v>
      </c>
      <c r="D552" s="8" t="s">
        <v>10</v>
      </c>
      <c r="E552" s="9">
        <v>9660</v>
      </c>
      <c r="F552" s="9">
        <v>9660</v>
      </c>
      <c r="G552" s="65">
        <v>0</v>
      </c>
    </row>
    <row r="553" spans="1:7" ht="12.75">
      <c r="A553" s="83"/>
      <c r="B553" s="84"/>
      <c r="C553" s="7" t="s">
        <v>11</v>
      </c>
      <c r="D553" s="10" t="s">
        <v>12</v>
      </c>
      <c r="E553" s="18">
        <f>E554+E551</f>
        <v>256549.08</v>
      </c>
      <c r="F553" s="18">
        <f>F554+F551</f>
        <v>256549.08</v>
      </c>
      <c r="G553" s="65">
        <v>0</v>
      </c>
    </row>
    <row r="554" spans="1:7" ht="23.25" customHeight="1" hidden="1">
      <c r="A554" s="83"/>
      <c r="B554" s="84"/>
      <c r="C554" s="7" t="s">
        <v>11</v>
      </c>
      <c r="D554" s="7"/>
      <c r="E554" s="9">
        <v>256549.08</v>
      </c>
      <c r="F554" s="9">
        <v>256549.08</v>
      </c>
      <c r="G554" s="65">
        <v>0</v>
      </c>
    </row>
    <row r="555" spans="1:7" ht="12" customHeight="1">
      <c r="A555" s="83"/>
      <c r="B555" s="84"/>
      <c r="C555" s="8" t="s">
        <v>13</v>
      </c>
      <c r="D555" s="8"/>
      <c r="E555" s="9"/>
      <c r="F555" s="9"/>
      <c r="G555" s="65"/>
    </row>
    <row r="556" spans="1:9" ht="12" customHeight="1">
      <c r="A556" s="83"/>
      <c r="B556" s="84"/>
      <c r="C556" s="12" t="s">
        <v>14</v>
      </c>
      <c r="D556" s="10" t="s">
        <v>15</v>
      </c>
      <c r="E556" s="9">
        <f>E554*I556/100</f>
        <v>39765.1074</v>
      </c>
      <c r="F556" s="9">
        <f>(F554*I556/100)+F551</f>
        <v>39765.1074</v>
      </c>
      <c r="G556" s="65">
        <v>0</v>
      </c>
      <c r="I556" s="2">
        <v>15.5</v>
      </c>
    </row>
    <row r="557" spans="1:9" ht="12" customHeight="1">
      <c r="A557" s="83"/>
      <c r="B557" s="84"/>
      <c r="C557" s="12" t="s">
        <v>16</v>
      </c>
      <c r="D557" s="10" t="s">
        <v>17</v>
      </c>
      <c r="E557" s="9">
        <f>I557*E554/100</f>
        <v>37430.510771999994</v>
      </c>
      <c r="F557" s="9">
        <f>I557*F554/100</f>
        <v>37430.510771999994</v>
      </c>
      <c r="G557" s="65">
        <v>0</v>
      </c>
      <c r="I557" s="2">
        <v>14.59</v>
      </c>
    </row>
    <row r="558" spans="1:9" ht="12" customHeight="1">
      <c r="A558" s="83"/>
      <c r="B558" s="84"/>
      <c r="C558" s="12" t="s">
        <v>18</v>
      </c>
      <c r="D558" s="10" t="s">
        <v>17</v>
      </c>
      <c r="E558" s="9">
        <f>I558*E554/100</f>
        <v>20523.9264</v>
      </c>
      <c r="F558" s="9">
        <f>I558*F554/100</f>
        <v>20523.9264</v>
      </c>
      <c r="G558" s="65">
        <v>0</v>
      </c>
      <c r="I558" s="2">
        <v>8</v>
      </c>
    </row>
    <row r="559" spans="1:9" ht="12" customHeight="1">
      <c r="A559" s="83"/>
      <c r="B559" s="84"/>
      <c r="C559" s="12" t="s">
        <v>19</v>
      </c>
      <c r="D559" s="10" t="s">
        <v>17</v>
      </c>
      <c r="E559" s="9">
        <f>I559*E554/100</f>
        <v>32786.972424</v>
      </c>
      <c r="F559" s="9">
        <f>I559*F554/100</f>
        <v>32786.972424</v>
      </c>
      <c r="G559" s="65">
        <v>0</v>
      </c>
      <c r="I559" s="2">
        <v>12.78</v>
      </c>
    </row>
    <row r="560" spans="1:9" ht="12" customHeight="1">
      <c r="A560" s="83"/>
      <c r="B560" s="84"/>
      <c r="C560" s="12" t="s">
        <v>20</v>
      </c>
      <c r="D560" s="10" t="s">
        <v>17</v>
      </c>
      <c r="E560" s="9">
        <f>I560*E554/100</f>
        <v>18830.702471999997</v>
      </c>
      <c r="F560" s="9">
        <f>I560*F554/100</f>
        <v>18830.702471999997</v>
      </c>
      <c r="G560" s="65">
        <v>0</v>
      </c>
      <c r="I560" s="2">
        <v>7.34</v>
      </c>
    </row>
    <row r="561" spans="1:9" ht="12" customHeight="1">
      <c r="A561" s="83"/>
      <c r="B561" s="84"/>
      <c r="C561" s="12" t="s">
        <v>21</v>
      </c>
      <c r="D561" s="10" t="s">
        <v>22</v>
      </c>
      <c r="E561" s="9">
        <f>I561*E554/100</f>
        <v>641.3727</v>
      </c>
      <c r="F561" s="9">
        <f>I561*F554/100</f>
        <v>641.3727</v>
      </c>
      <c r="G561" s="65">
        <v>0</v>
      </c>
      <c r="I561" s="2">
        <v>0.25</v>
      </c>
    </row>
    <row r="562" spans="1:9" ht="12" customHeight="1">
      <c r="A562" s="83"/>
      <c r="B562" s="84"/>
      <c r="C562" s="12" t="s">
        <v>23</v>
      </c>
      <c r="D562" s="10" t="s">
        <v>12</v>
      </c>
      <c r="E562" s="9">
        <f>I562*E554/100</f>
        <v>46512.348203999994</v>
      </c>
      <c r="F562" s="9">
        <f>I562*F554/100</f>
        <v>46512.348203999994</v>
      </c>
      <c r="G562" s="65">
        <v>0</v>
      </c>
      <c r="I562" s="2">
        <v>18.13</v>
      </c>
    </row>
    <row r="563" spans="1:9" ht="27" customHeight="1" thickBot="1">
      <c r="A563" s="83"/>
      <c r="B563" s="84"/>
      <c r="C563" s="12" t="s">
        <v>24</v>
      </c>
      <c r="D563" s="10" t="s">
        <v>17</v>
      </c>
      <c r="E563" s="9">
        <f>I563*E554/100</f>
        <v>60058.139628</v>
      </c>
      <c r="F563" s="9">
        <f>I563*F554/100</f>
        <v>60058.139628</v>
      </c>
      <c r="G563" s="65">
        <v>0</v>
      </c>
      <c r="I563" s="2">
        <v>23.41</v>
      </c>
    </row>
    <row r="564" spans="1:7" ht="12.75">
      <c r="A564" s="26" t="s">
        <v>6</v>
      </c>
      <c r="B564" s="27" t="s">
        <v>75</v>
      </c>
      <c r="C564" s="28" t="s">
        <v>8</v>
      </c>
      <c r="D564" s="28"/>
      <c r="E564" s="30">
        <f>E566+E567</f>
        <v>130739.64</v>
      </c>
      <c r="F564" s="30">
        <f>F566+F567</f>
        <v>130739.64</v>
      </c>
      <c r="G564" s="64">
        <v>0</v>
      </c>
    </row>
    <row r="565" spans="1:7" ht="18" customHeight="1" hidden="1">
      <c r="A565" s="20"/>
      <c r="B565" s="21"/>
      <c r="C565" s="7" t="s">
        <v>36</v>
      </c>
      <c r="D565" s="7"/>
      <c r="E565" s="19"/>
      <c r="F565" s="19"/>
      <c r="G565" s="65">
        <v>0</v>
      </c>
    </row>
    <row r="566" spans="1:7" ht="12.75">
      <c r="A566" s="81"/>
      <c r="B566" s="82"/>
      <c r="C566" s="7" t="s">
        <v>30</v>
      </c>
      <c r="D566" s="8" t="s">
        <v>10</v>
      </c>
      <c r="E566" s="9">
        <v>3360</v>
      </c>
      <c r="F566" s="9">
        <v>3360</v>
      </c>
      <c r="G566" s="65">
        <v>0</v>
      </c>
    </row>
    <row r="567" spans="1:7" ht="12.75">
      <c r="A567" s="83"/>
      <c r="B567" s="84"/>
      <c r="C567" s="7" t="s">
        <v>11</v>
      </c>
      <c r="D567" s="10" t="s">
        <v>12</v>
      </c>
      <c r="E567" s="18">
        <f>E568+E565</f>
        <v>127379.64</v>
      </c>
      <c r="F567" s="18">
        <f>F568+F565</f>
        <v>127379.64</v>
      </c>
      <c r="G567" s="65">
        <v>0</v>
      </c>
    </row>
    <row r="568" spans="1:7" ht="13.5" customHeight="1" hidden="1">
      <c r="A568" s="83"/>
      <c r="B568" s="84"/>
      <c r="C568" s="7" t="s">
        <v>11</v>
      </c>
      <c r="D568" s="7"/>
      <c r="E568" s="9">
        <v>127379.64</v>
      </c>
      <c r="F568" s="9">
        <v>127379.64</v>
      </c>
      <c r="G568" s="65">
        <v>0</v>
      </c>
    </row>
    <row r="569" spans="1:7" ht="12.75">
      <c r="A569" s="83"/>
      <c r="B569" s="84"/>
      <c r="C569" s="8" t="s">
        <v>13</v>
      </c>
      <c r="D569" s="8"/>
      <c r="E569" s="9"/>
      <c r="F569" s="9"/>
      <c r="G569" s="65"/>
    </row>
    <row r="570" spans="1:9" ht="12.75">
      <c r="A570" s="83"/>
      <c r="B570" s="84"/>
      <c r="C570" s="12" t="s">
        <v>14</v>
      </c>
      <c r="D570" s="10" t="s">
        <v>15</v>
      </c>
      <c r="E570" s="9">
        <f>(E568*I570/100)+E565</f>
        <v>19743.8442</v>
      </c>
      <c r="F570" s="9">
        <f>(F568*I570/100)+F565</f>
        <v>19743.8442</v>
      </c>
      <c r="G570" s="65">
        <v>0</v>
      </c>
      <c r="I570" s="2">
        <v>15.5</v>
      </c>
    </row>
    <row r="571" spans="1:9" ht="12.75">
      <c r="A571" s="83"/>
      <c r="B571" s="84"/>
      <c r="C571" s="12" t="s">
        <v>16</v>
      </c>
      <c r="D571" s="10" t="s">
        <v>17</v>
      </c>
      <c r="E571" s="9">
        <f>I571*E568/100</f>
        <v>18584.689476</v>
      </c>
      <c r="F571" s="9">
        <f>I571*F568/100</f>
        <v>18584.689476</v>
      </c>
      <c r="G571" s="65">
        <v>0</v>
      </c>
      <c r="I571" s="2">
        <v>14.59</v>
      </c>
    </row>
    <row r="572" spans="1:9" ht="12.75">
      <c r="A572" s="83"/>
      <c r="B572" s="84"/>
      <c r="C572" s="12" t="s">
        <v>18</v>
      </c>
      <c r="D572" s="10" t="s">
        <v>17</v>
      </c>
      <c r="E572" s="9">
        <f>I572*E568/100</f>
        <v>10190.3712</v>
      </c>
      <c r="F572" s="9">
        <f>I572*F568/100</f>
        <v>10190.3712</v>
      </c>
      <c r="G572" s="65">
        <v>0</v>
      </c>
      <c r="I572" s="2">
        <v>8</v>
      </c>
    </row>
    <row r="573" spans="1:9" ht="12.75">
      <c r="A573" s="83"/>
      <c r="B573" s="84"/>
      <c r="C573" s="12" t="s">
        <v>19</v>
      </c>
      <c r="D573" s="10" t="s">
        <v>17</v>
      </c>
      <c r="E573" s="9">
        <f>I573*E568/100</f>
        <v>16279.117992</v>
      </c>
      <c r="F573" s="9">
        <f>I573*F568/100</f>
        <v>16279.117992</v>
      </c>
      <c r="G573" s="65">
        <v>0</v>
      </c>
      <c r="I573" s="2">
        <v>12.78</v>
      </c>
    </row>
    <row r="574" spans="1:9" ht="12.75">
      <c r="A574" s="83"/>
      <c r="B574" s="84"/>
      <c r="C574" s="12" t="s">
        <v>20</v>
      </c>
      <c r="D574" s="10" t="s">
        <v>17</v>
      </c>
      <c r="E574" s="9">
        <f>I574*E568/100</f>
        <v>9349.665576</v>
      </c>
      <c r="F574" s="9">
        <f>I574*F568/100</f>
        <v>9349.665576</v>
      </c>
      <c r="G574" s="65">
        <v>0</v>
      </c>
      <c r="I574" s="2">
        <v>7.34</v>
      </c>
    </row>
    <row r="575" spans="1:9" ht="12.75">
      <c r="A575" s="83"/>
      <c r="B575" s="84"/>
      <c r="C575" s="12" t="s">
        <v>21</v>
      </c>
      <c r="D575" s="10" t="s">
        <v>22</v>
      </c>
      <c r="E575" s="9">
        <f>I575*E568/100</f>
        <v>318.4491</v>
      </c>
      <c r="F575" s="9">
        <f>I575*F568/100</f>
        <v>318.4491</v>
      </c>
      <c r="G575" s="65">
        <v>0</v>
      </c>
      <c r="I575" s="2">
        <v>0.25</v>
      </c>
    </row>
    <row r="576" spans="1:9" ht="12.75">
      <c r="A576" s="83"/>
      <c r="B576" s="84"/>
      <c r="C576" s="12" t="s">
        <v>23</v>
      </c>
      <c r="D576" s="10" t="s">
        <v>12</v>
      </c>
      <c r="E576" s="9">
        <f>I576*E568/100</f>
        <v>23093.928731999997</v>
      </c>
      <c r="F576" s="9">
        <f>I576*F568/100</f>
        <v>23093.928731999997</v>
      </c>
      <c r="G576" s="65">
        <v>0</v>
      </c>
      <c r="I576" s="2">
        <v>18.13</v>
      </c>
    </row>
    <row r="577" spans="1:9" ht="26.25" thickBot="1">
      <c r="A577" s="83"/>
      <c r="B577" s="84"/>
      <c r="C577" s="12" t="s">
        <v>24</v>
      </c>
      <c r="D577" s="10" t="s">
        <v>17</v>
      </c>
      <c r="E577" s="9">
        <f>I577*E568/100</f>
        <v>29819.573724</v>
      </c>
      <c r="F577" s="9">
        <f>I577*F568/100</f>
        <v>29819.573724</v>
      </c>
      <c r="G577" s="65">
        <v>0</v>
      </c>
      <c r="I577" s="2">
        <v>23.41</v>
      </c>
    </row>
    <row r="578" spans="1:7" ht="12" customHeight="1">
      <c r="A578" s="26" t="s">
        <v>6</v>
      </c>
      <c r="B578" s="27" t="s">
        <v>76</v>
      </c>
      <c r="C578" s="28" t="s">
        <v>8</v>
      </c>
      <c r="D578" s="28"/>
      <c r="E578" s="30">
        <f>E580+E581</f>
        <v>103232.52</v>
      </c>
      <c r="F578" s="30">
        <f>F580+F581</f>
        <v>103232.52</v>
      </c>
      <c r="G578" s="64">
        <v>0</v>
      </c>
    </row>
    <row r="579" spans="1:7" ht="15.75" customHeight="1" hidden="1">
      <c r="A579" s="20"/>
      <c r="B579" s="21"/>
      <c r="C579" s="7" t="s">
        <v>36</v>
      </c>
      <c r="D579" s="7"/>
      <c r="E579" s="19"/>
      <c r="F579" s="19"/>
      <c r="G579" s="65">
        <v>0</v>
      </c>
    </row>
    <row r="580" spans="1:7" ht="12.75">
      <c r="A580" s="81"/>
      <c r="B580" s="82"/>
      <c r="C580" s="7" t="s">
        <v>30</v>
      </c>
      <c r="D580" s="8" t="s">
        <v>10</v>
      </c>
      <c r="E580" s="9">
        <v>4620</v>
      </c>
      <c r="F580" s="9">
        <v>4620</v>
      </c>
      <c r="G580" s="65">
        <v>0</v>
      </c>
    </row>
    <row r="581" spans="1:7" ht="12.75">
      <c r="A581" s="83"/>
      <c r="B581" s="84"/>
      <c r="C581" s="7" t="s">
        <v>11</v>
      </c>
      <c r="D581" s="10" t="s">
        <v>12</v>
      </c>
      <c r="E581" s="18">
        <f>E582+E579</f>
        <v>98612.52</v>
      </c>
      <c r="F581" s="18">
        <f>F582+F579</f>
        <v>98612.52</v>
      </c>
      <c r="G581" s="65">
        <v>0</v>
      </c>
    </row>
    <row r="582" spans="1:7" ht="13.5" customHeight="1" hidden="1">
      <c r="A582" s="83"/>
      <c r="B582" s="84"/>
      <c r="C582" s="7" t="s">
        <v>11</v>
      </c>
      <c r="D582" s="7"/>
      <c r="E582" s="9">
        <v>98612.52</v>
      </c>
      <c r="F582" s="9">
        <v>98612.52</v>
      </c>
      <c r="G582" s="65">
        <v>0</v>
      </c>
    </row>
    <row r="583" spans="1:7" ht="12.75">
      <c r="A583" s="83"/>
      <c r="B583" s="84"/>
      <c r="C583" s="8" t="s">
        <v>13</v>
      </c>
      <c r="D583" s="8"/>
      <c r="E583" s="9"/>
      <c r="F583" s="9"/>
      <c r="G583" s="65"/>
    </row>
    <row r="584" spans="1:9" ht="12.75">
      <c r="A584" s="83"/>
      <c r="B584" s="84"/>
      <c r="C584" s="12" t="s">
        <v>14</v>
      </c>
      <c r="D584" s="10" t="s">
        <v>15</v>
      </c>
      <c r="E584" s="9">
        <f>E582*I584/100</f>
        <v>15284.9406</v>
      </c>
      <c r="F584" s="9">
        <f>F582*I584/100</f>
        <v>15284.9406</v>
      </c>
      <c r="G584" s="65">
        <v>0</v>
      </c>
      <c r="I584" s="2">
        <v>15.5</v>
      </c>
    </row>
    <row r="585" spans="1:9" ht="12.75">
      <c r="A585" s="83"/>
      <c r="B585" s="84"/>
      <c r="C585" s="12" t="s">
        <v>16</v>
      </c>
      <c r="D585" s="10" t="s">
        <v>17</v>
      </c>
      <c r="E585" s="9">
        <f>I585*E582/100</f>
        <v>14387.566668</v>
      </c>
      <c r="F585" s="9">
        <f>I585*F582/100</f>
        <v>14387.566668</v>
      </c>
      <c r="G585" s="65">
        <v>0</v>
      </c>
      <c r="I585" s="2">
        <v>14.59</v>
      </c>
    </row>
    <row r="586" spans="1:9" ht="12.75">
      <c r="A586" s="83"/>
      <c r="B586" s="84"/>
      <c r="C586" s="12" t="s">
        <v>18</v>
      </c>
      <c r="D586" s="10" t="s">
        <v>17</v>
      </c>
      <c r="E586" s="9">
        <f>I586*E582/100</f>
        <v>7889.0016000000005</v>
      </c>
      <c r="F586" s="9">
        <f>I586*F582/100</f>
        <v>7889.0016000000005</v>
      </c>
      <c r="G586" s="65">
        <v>0</v>
      </c>
      <c r="I586" s="2">
        <v>8</v>
      </c>
    </row>
    <row r="587" spans="1:9" ht="12.75">
      <c r="A587" s="83"/>
      <c r="B587" s="84"/>
      <c r="C587" s="12" t="s">
        <v>19</v>
      </c>
      <c r="D587" s="10" t="s">
        <v>17</v>
      </c>
      <c r="E587" s="9">
        <f>I587*E582/100</f>
        <v>12602.680056000001</v>
      </c>
      <c r="F587" s="9">
        <f>I587*F582/100</f>
        <v>12602.680056000001</v>
      </c>
      <c r="G587" s="65">
        <v>0</v>
      </c>
      <c r="I587" s="2">
        <v>12.78</v>
      </c>
    </row>
    <row r="588" spans="1:9" ht="12.75">
      <c r="A588" s="83"/>
      <c r="B588" s="84"/>
      <c r="C588" s="12" t="s">
        <v>20</v>
      </c>
      <c r="D588" s="10" t="s">
        <v>17</v>
      </c>
      <c r="E588" s="9">
        <f>I588*E582/100</f>
        <v>7238.158968</v>
      </c>
      <c r="F588" s="9">
        <f>I588*F582/100</f>
        <v>7238.158968</v>
      </c>
      <c r="G588" s="65">
        <v>0</v>
      </c>
      <c r="I588" s="2">
        <v>7.34</v>
      </c>
    </row>
    <row r="589" spans="1:9" ht="12.75">
      <c r="A589" s="83"/>
      <c r="B589" s="84"/>
      <c r="C589" s="12" t="s">
        <v>21</v>
      </c>
      <c r="D589" s="10" t="s">
        <v>22</v>
      </c>
      <c r="E589" s="9">
        <f>I589*E582/100</f>
        <v>246.53130000000002</v>
      </c>
      <c r="F589" s="9">
        <f>I589*F582/100</f>
        <v>246.53130000000002</v>
      </c>
      <c r="G589" s="65">
        <v>0</v>
      </c>
      <c r="I589" s="2">
        <v>0.25</v>
      </c>
    </row>
    <row r="590" spans="1:9" ht="12.75">
      <c r="A590" s="83"/>
      <c r="B590" s="84"/>
      <c r="C590" s="12" t="s">
        <v>23</v>
      </c>
      <c r="D590" s="10" t="s">
        <v>12</v>
      </c>
      <c r="E590" s="9">
        <f>I590*E582/100</f>
        <v>17878.449876</v>
      </c>
      <c r="F590" s="9">
        <f>I590*F582/100</f>
        <v>17878.449876</v>
      </c>
      <c r="G590" s="65">
        <v>0</v>
      </c>
      <c r="I590" s="2">
        <v>18.13</v>
      </c>
    </row>
    <row r="591" spans="1:9" ht="26.25" thickBot="1">
      <c r="A591" s="83"/>
      <c r="B591" s="84"/>
      <c r="C591" s="12" t="s">
        <v>24</v>
      </c>
      <c r="D591" s="10" t="s">
        <v>17</v>
      </c>
      <c r="E591" s="9">
        <f>I591*E582/100</f>
        <v>23085.190932</v>
      </c>
      <c r="F591" s="9">
        <f>I591*F582/100</f>
        <v>23085.190932</v>
      </c>
      <c r="G591" s="65">
        <v>0</v>
      </c>
      <c r="I591" s="2">
        <v>23.41</v>
      </c>
    </row>
    <row r="592" spans="1:7" ht="12.75">
      <c r="A592" s="26" t="s">
        <v>6</v>
      </c>
      <c r="B592" s="27" t="s">
        <v>77</v>
      </c>
      <c r="C592" s="28" t="s">
        <v>8</v>
      </c>
      <c r="D592" s="28"/>
      <c r="E592" s="30">
        <f>E594+E596+E607</f>
        <v>103561.8</v>
      </c>
      <c r="F592" s="30">
        <v>103561.8</v>
      </c>
      <c r="G592" s="64">
        <v>0</v>
      </c>
    </row>
    <row r="593" spans="1:7" ht="15.75" customHeight="1" hidden="1">
      <c r="A593" s="20"/>
      <c r="B593" s="21"/>
      <c r="C593" s="7" t="s">
        <v>36</v>
      </c>
      <c r="D593" s="7"/>
      <c r="E593" s="9">
        <v>38634</v>
      </c>
      <c r="F593" s="9">
        <v>38634</v>
      </c>
      <c r="G593" s="65">
        <v>0</v>
      </c>
    </row>
    <row r="594" spans="1:7" ht="22.5">
      <c r="A594" s="81"/>
      <c r="B594" s="82"/>
      <c r="C594" s="7" t="s">
        <v>78</v>
      </c>
      <c r="D594" s="8" t="s">
        <v>10</v>
      </c>
      <c r="E594" s="9">
        <f>3240+E595</f>
        <v>7860</v>
      </c>
      <c r="F594" s="9">
        <f>3240+F595</f>
        <v>7860</v>
      </c>
      <c r="G594" s="65">
        <v>0</v>
      </c>
    </row>
    <row r="595" spans="1:7" ht="12.75" customHeight="1" hidden="1">
      <c r="A595" s="83"/>
      <c r="B595" s="84"/>
      <c r="C595" s="7" t="s">
        <v>30</v>
      </c>
      <c r="D595" s="7"/>
      <c r="E595" s="9">
        <v>4620</v>
      </c>
      <c r="F595" s="9">
        <v>4620</v>
      </c>
      <c r="G595" s="65">
        <v>0</v>
      </c>
    </row>
    <row r="596" spans="1:7" ht="12.75">
      <c r="A596" s="83"/>
      <c r="B596" s="84"/>
      <c r="C596" s="7" t="s">
        <v>11</v>
      </c>
      <c r="D596" s="10" t="s">
        <v>12</v>
      </c>
      <c r="E596" s="18">
        <f>E597+E593</f>
        <v>95701.8</v>
      </c>
      <c r="F596" s="18">
        <f>F597+F593</f>
        <v>95701.8</v>
      </c>
      <c r="G596" s="65">
        <v>0</v>
      </c>
    </row>
    <row r="597" spans="1:7" ht="17.25" customHeight="1" hidden="1">
      <c r="A597" s="83"/>
      <c r="B597" s="84"/>
      <c r="C597" s="7" t="s">
        <v>11</v>
      </c>
      <c r="D597" s="7"/>
      <c r="E597" s="9">
        <v>57067.8</v>
      </c>
      <c r="F597" s="9">
        <v>57067.8</v>
      </c>
      <c r="G597" s="65">
        <v>0</v>
      </c>
    </row>
    <row r="598" spans="1:7" ht="12.75">
      <c r="A598" s="83"/>
      <c r="B598" s="84"/>
      <c r="C598" s="8" t="s">
        <v>13</v>
      </c>
      <c r="D598" s="8"/>
      <c r="E598" s="9"/>
      <c r="F598" s="9"/>
      <c r="G598" s="65"/>
    </row>
    <row r="599" spans="1:9" ht="12.75">
      <c r="A599" s="83"/>
      <c r="B599" s="84"/>
      <c r="C599" s="12" t="s">
        <v>14</v>
      </c>
      <c r="D599" s="10" t="s">
        <v>15</v>
      </c>
      <c r="E599" s="9">
        <f>(E597*I599/100)+E593</f>
        <v>47479.509</v>
      </c>
      <c r="F599" s="9">
        <f>(F597*I599/100)+F593</f>
        <v>47479.509</v>
      </c>
      <c r="G599" s="65">
        <v>0</v>
      </c>
      <c r="I599" s="2">
        <v>15.5</v>
      </c>
    </row>
    <row r="600" spans="1:9" ht="12.75">
      <c r="A600" s="83"/>
      <c r="B600" s="84"/>
      <c r="C600" s="12" t="s">
        <v>16</v>
      </c>
      <c r="D600" s="10" t="s">
        <v>17</v>
      </c>
      <c r="E600" s="9">
        <f>I600*E597/100</f>
        <v>8326.19202</v>
      </c>
      <c r="F600" s="9">
        <f>I600*F597/100</f>
        <v>8326.19202</v>
      </c>
      <c r="G600" s="65">
        <v>0</v>
      </c>
      <c r="I600" s="2">
        <v>14.59</v>
      </c>
    </row>
    <row r="601" spans="1:9" ht="12.75">
      <c r="A601" s="83"/>
      <c r="B601" s="84"/>
      <c r="C601" s="12" t="s">
        <v>18</v>
      </c>
      <c r="D601" s="10" t="s">
        <v>17</v>
      </c>
      <c r="E601" s="9">
        <f>I601*E597/100</f>
        <v>4565.424</v>
      </c>
      <c r="F601" s="9">
        <f>I601*F597/100</f>
        <v>4565.424</v>
      </c>
      <c r="G601" s="65">
        <v>0</v>
      </c>
      <c r="I601" s="2">
        <v>8</v>
      </c>
    </row>
    <row r="602" spans="1:9" ht="12.75">
      <c r="A602" s="83"/>
      <c r="B602" s="84"/>
      <c r="C602" s="12" t="s">
        <v>19</v>
      </c>
      <c r="D602" s="10" t="s">
        <v>17</v>
      </c>
      <c r="E602" s="9">
        <f>I602*E597/100</f>
        <v>7293.264840000001</v>
      </c>
      <c r="F602" s="9">
        <f>I602*F597/100</f>
        <v>7293.264840000001</v>
      </c>
      <c r="G602" s="65">
        <v>0</v>
      </c>
      <c r="I602" s="2">
        <v>12.78</v>
      </c>
    </row>
    <row r="603" spans="1:9" ht="12.75">
      <c r="A603" s="83"/>
      <c r="B603" s="84"/>
      <c r="C603" s="12" t="s">
        <v>20</v>
      </c>
      <c r="D603" s="10" t="s">
        <v>17</v>
      </c>
      <c r="E603" s="9">
        <f>I603*E597/100</f>
        <v>4188.77652</v>
      </c>
      <c r="F603" s="9">
        <f>I603*F597/100</f>
        <v>4188.77652</v>
      </c>
      <c r="G603" s="65">
        <v>0</v>
      </c>
      <c r="I603" s="2">
        <v>7.34</v>
      </c>
    </row>
    <row r="604" spans="1:9" ht="12.75">
      <c r="A604" s="83"/>
      <c r="B604" s="84"/>
      <c r="C604" s="12" t="s">
        <v>21</v>
      </c>
      <c r="D604" s="10" t="s">
        <v>22</v>
      </c>
      <c r="E604" s="9">
        <f>I604*E597/100</f>
        <v>142.6695</v>
      </c>
      <c r="F604" s="9">
        <f>I604*F597/100</f>
        <v>142.6695</v>
      </c>
      <c r="G604" s="65">
        <v>0</v>
      </c>
      <c r="I604" s="2">
        <v>0.25</v>
      </c>
    </row>
    <row r="605" spans="1:9" ht="12.75">
      <c r="A605" s="83"/>
      <c r="B605" s="84"/>
      <c r="C605" s="12" t="s">
        <v>23</v>
      </c>
      <c r="D605" s="10" t="s">
        <v>12</v>
      </c>
      <c r="E605" s="9">
        <f>I605*E597/100</f>
        <v>10346.39214</v>
      </c>
      <c r="F605" s="9">
        <f>I605*F597/100</f>
        <v>10346.39214</v>
      </c>
      <c r="G605" s="65">
        <v>0</v>
      </c>
      <c r="I605" s="2">
        <v>18.13</v>
      </c>
    </row>
    <row r="606" spans="1:9" ht="25.5">
      <c r="A606" s="83"/>
      <c r="B606" s="84"/>
      <c r="C606" s="12" t="s">
        <v>24</v>
      </c>
      <c r="D606" s="10" t="s">
        <v>17</v>
      </c>
      <c r="E606" s="9">
        <f>I606*E597/100</f>
        <v>13359.57198</v>
      </c>
      <c r="F606" s="9">
        <f>I606*F597/100</f>
        <v>13359.57198</v>
      </c>
      <c r="G606" s="65">
        <v>0</v>
      </c>
      <c r="I606" s="2">
        <v>23.41</v>
      </c>
    </row>
    <row r="607" spans="1:7" ht="13.5" thickBot="1">
      <c r="A607" s="85"/>
      <c r="B607" s="86"/>
      <c r="C607" s="13" t="s">
        <v>26</v>
      </c>
      <c r="D607" s="14" t="s">
        <v>27</v>
      </c>
      <c r="E607" s="16">
        <v>0</v>
      </c>
      <c r="F607" s="15">
        <v>9377.05</v>
      </c>
      <c r="G607" s="66">
        <v>0</v>
      </c>
    </row>
    <row r="608" spans="1:7" ht="12.75">
      <c r="A608" s="26" t="s">
        <v>6</v>
      </c>
      <c r="B608" s="27" t="s">
        <v>79</v>
      </c>
      <c r="C608" s="28" t="s">
        <v>8</v>
      </c>
      <c r="D608" s="28"/>
      <c r="E608" s="30">
        <f>E610+E611</f>
        <v>127438.92000000001</v>
      </c>
      <c r="F608" s="30">
        <f>F610+F611</f>
        <v>127438.92000000001</v>
      </c>
      <c r="G608" s="64">
        <v>0</v>
      </c>
    </row>
    <row r="609" spans="1:7" ht="15" customHeight="1" hidden="1">
      <c r="A609" s="20"/>
      <c r="B609" s="21"/>
      <c r="C609" s="7" t="s">
        <v>36</v>
      </c>
      <c r="D609" s="7"/>
      <c r="E609" s="9">
        <v>46808.04</v>
      </c>
      <c r="F609" s="9">
        <v>46808.04</v>
      </c>
      <c r="G609" s="65">
        <v>0</v>
      </c>
    </row>
    <row r="610" spans="1:7" ht="12.75">
      <c r="A610" s="81"/>
      <c r="B610" s="82"/>
      <c r="C610" s="7" t="s">
        <v>30</v>
      </c>
      <c r="D610" s="8" t="s">
        <v>10</v>
      </c>
      <c r="E610" s="9">
        <v>11340</v>
      </c>
      <c r="F610" s="9">
        <v>11340</v>
      </c>
      <c r="G610" s="65">
        <v>0</v>
      </c>
    </row>
    <row r="611" spans="1:7" ht="12.75">
      <c r="A611" s="83"/>
      <c r="B611" s="84"/>
      <c r="C611" s="7" t="s">
        <v>11</v>
      </c>
      <c r="D611" s="10" t="s">
        <v>12</v>
      </c>
      <c r="E611" s="18">
        <f>E612+E609</f>
        <v>116098.92000000001</v>
      </c>
      <c r="F611" s="18">
        <f>F612+F609</f>
        <v>116098.92000000001</v>
      </c>
      <c r="G611" s="65">
        <v>0</v>
      </c>
    </row>
    <row r="612" spans="1:7" ht="19.5" customHeight="1" hidden="1">
      <c r="A612" s="83"/>
      <c r="B612" s="84"/>
      <c r="C612" s="7" t="s">
        <v>11</v>
      </c>
      <c r="D612" s="7"/>
      <c r="E612" s="9">
        <v>69290.88</v>
      </c>
      <c r="F612" s="9">
        <v>69290.88</v>
      </c>
      <c r="G612" s="65">
        <v>0</v>
      </c>
    </row>
    <row r="613" spans="1:7" ht="12.75">
      <c r="A613" s="83"/>
      <c r="B613" s="84"/>
      <c r="C613" s="8" t="s">
        <v>13</v>
      </c>
      <c r="D613" s="8"/>
      <c r="E613" s="9"/>
      <c r="F613" s="9"/>
      <c r="G613" s="65"/>
    </row>
    <row r="614" spans="1:9" ht="12.75">
      <c r="A614" s="83"/>
      <c r="B614" s="84"/>
      <c r="C614" s="12" t="s">
        <v>14</v>
      </c>
      <c r="D614" s="10" t="s">
        <v>15</v>
      </c>
      <c r="E614" s="9">
        <f>(E612*I614/100)+E609</f>
        <v>57548.1264</v>
      </c>
      <c r="F614" s="9">
        <f>(F612*I614/100)+F609</f>
        <v>57548.1264</v>
      </c>
      <c r="G614" s="65">
        <v>0</v>
      </c>
      <c r="I614" s="2">
        <v>15.5</v>
      </c>
    </row>
    <row r="615" spans="1:9" ht="12.75">
      <c r="A615" s="83"/>
      <c r="B615" s="84"/>
      <c r="C615" s="12" t="s">
        <v>16</v>
      </c>
      <c r="D615" s="10" t="s">
        <v>17</v>
      </c>
      <c r="E615" s="9">
        <f>I615*E612/100</f>
        <v>10109.539392</v>
      </c>
      <c r="F615" s="9">
        <f>I615*F612/100</f>
        <v>10109.539392</v>
      </c>
      <c r="G615" s="65">
        <v>0</v>
      </c>
      <c r="I615" s="2">
        <v>14.59</v>
      </c>
    </row>
    <row r="616" spans="1:9" ht="12.75">
      <c r="A616" s="83"/>
      <c r="B616" s="84"/>
      <c r="C616" s="12" t="s">
        <v>18</v>
      </c>
      <c r="D616" s="10" t="s">
        <v>17</v>
      </c>
      <c r="E616" s="9">
        <f>I616*E612/100</f>
        <v>5543.2704</v>
      </c>
      <c r="F616" s="9">
        <f>I616*F612/100</f>
        <v>5543.2704</v>
      </c>
      <c r="G616" s="65">
        <v>0</v>
      </c>
      <c r="I616" s="2">
        <v>8</v>
      </c>
    </row>
    <row r="617" spans="1:9" ht="12.75">
      <c r="A617" s="83"/>
      <c r="B617" s="84"/>
      <c r="C617" s="12" t="s">
        <v>19</v>
      </c>
      <c r="D617" s="10" t="s">
        <v>17</v>
      </c>
      <c r="E617" s="9">
        <f>I617*E612/100</f>
        <v>8855.374464</v>
      </c>
      <c r="F617" s="9">
        <f>I617*F612/100</f>
        <v>8855.374464</v>
      </c>
      <c r="G617" s="65">
        <v>0</v>
      </c>
      <c r="I617" s="2">
        <v>12.78</v>
      </c>
    </row>
    <row r="618" spans="1:9" ht="12.75">
      <c r="A618" s="83"/>
      <c r="B618" s="84"/>
      <c r="C618" s="12" t="s">
        <v>20</v>
      </c>
      <c r="D618" s="10" t="s">
        <v>17</v>
      </c>
      <c r="E618" s="9">
        <f>I618*E612/100</f>
        <v>5085.950592</v>
      </c>
      <c r="F618" s="9">
        <f>I618*F612/100</f>
        <v>5085.950592</v>
      </c>
      <c r="G618" s="65">
        <v>0</v>
      </c>
      <c r="I618" s="2">
        <v>7.34</v>
      </c>
    </row>
    <row r="619" spans="1:9" ht="12.75">
      <c r="A619" s="83"/>
      <c r="B619" s="84"/>
      <c r="C619" s="12" t="s">
        <v>21</v>
      </c>
      <c r="D619" s="10" t="s">
        <v>22</v>
      </c>
      <c r="E619" s="9">
        <f>I619*E612/100</f>
        <v>173.2272</v>
      </c>
      <c r="F619" s="9">
        <f>I619*F612/100</f>
        <v>173.2272</v>
      </c>
      <c r="G619" s="65">
        <v>0</v>
      </c>
      <c r="I619" s="2">
        <v>0.25</v>
      </c>
    </row>
    <row r="620" spans="1:9" ht="12.75">
      <c r="A620" s="83"/>
      <c r="B620" s="84"/>
      <c r="C620" s="12" t="s">
        <v>23</v>
      </c>
      <c r="D620" s="10" t="s">
        <v>12</v>
      </c>
      <c r="E620" s="9">
        <f>I620*E612/100</f>
        <v>12562.436544000002</v>
      </c>
      <c r="F620" s="9">
        <f>I620*F612/100</f>
        <v>12562.436544000002</v>
      </c>
      <c r="G620" s="65">
        <v>0</v>
      </c>
      <c r="I620" s="2">
        <v>18.13</v>
      </c>
    </row>
    <row r="621" spans="1:9" ht="26.25" thickBot="1">
      <c r="A621" s="83"/>
      <c r="B621" s="84"/>
      <c r="C621" s="12" t="s">
        <v>24</v>
      </c>
      <c r="D621" s="10" t="s">
        <v>17</v>
      </c>
      <c r="E621" s="9">
        <f>I621*E612/100</f>
        <v>16220.995008</v>
      </c>
      <c r="F621" s="9">
        <f>I621*F612/100</f>
        <v>16220.995008</v>
      </c>
      <c r="G621" s="65">
        <v>0</v>
      </c>
      <c r="I621" s="2">
        <v>23.41</v>
      </c>
    </row>
    <row r="622" spans="1:7" ht="12.75">
      <c r="A622" s="26" t="s">
        <v>6</v>
      </c>
      <c r="B622" s="27" t="s">
        <v>80</v>
      </c>
      <c r="C622" s="28" t="s">
        <v>8</v>
      </c>
      <c r="D622" s="28"/>
      <c r="E622" s="30">
        <f>E624+E625+E626</f>
        <v>217658.43</v>
      </c>
      <c r="F622" s="30">
        <f>F624+F625+F626</f>
        <v>217658.43</v>
      </c>
      <c r="G622" s="64">
        <v>0</v>
      </c>
    </row>
    <row r="623" spans="1:7" ht="15.75" customHeight="1" hidden="1">
      <c r="A623" s="20"/>
      <c r="B623" s="21"/>
      <c r="C623" s="7" t="s">
        <v>36</v>
      </c>
      <c r="D623" s="7"/>
      <c r="E623" s="9">
        <v>46489.81</v>
      </c>
      <c r="F623" s="9">
        <v>46489.81</v>
      </c>
      <c r="G623" s="65">
        <v>0</v>
      </c>
    </row>
    <row r="624" spans="1:7" ht="12.75">
      <c r="A624" s="81"/>
      <c r="B624" s="82"/>
      <c r="C624" s="7" t="s">
        <v>30</v>
      </c>
      <c r="D624" s="8" t="s">
        <v>10</v>
      </c>
      <c r="E624" s="9">
        <v>10780</v>
      </c>
      <c r="F624" s="9">
        <v>10780</v>
      </c>
      <c r="G624" s="65">
        <v>0</v>
      </c>
    </row>
    <row r="625" spans="1:7" ht="12.75">
      <c r="A625" s="83"/>
      <c r="B625" s="84"/>
      <c r="C625" s="7" t="s">
        <v>38</v>
      </c>
      <c r="D625" s="10" t="s">
        <v>12</v>
      </c>
      <c r="E625" s="9">
        <v>91064.66</v>
      </c>
      <c r="F625" s="9">
        <v>91064.66</v>
      </c>
      <c r="G625" s="65">
        <v>0</v>
      </c>
    </row>
    <row r="626" spans="1:7" ht="12.75">
      <c r="A626" s="83"/>
      <c r="B626" s="84"/>
      <c r="C626" s="7" t="s">
        <v>11</v>
      </c>
      <c r="D626" s="10" t="s">
        <v>12</v>
      </c>
      <c r="E626" s="9">
        <f>E627+E623</f>
        <v>115813.77</v>
      </c>
      <c r="F626" s="9">
        <f>F627+F623</f>
        <v>115813.77</v>
      </c>
      <c r="G626" s="65">
        <v>0</v>
      </c>
    </row>
    <row r="627" spans="1:7" ht="15.75" customHeight="1" hidden="1">
      <c r="A627" s="83"/>
      <c r="B627" s="84"/>
      <c r="C627" s="7" t="s">
        <v>11</v>
      </c>
      <c r="D627" s="7"/>
      <c r="E627" s="9">
        <v>69323.96</v>
      </c>
      <c r="F627" s="9">
        <v>69323.96</v>
      </c>
      <c r="G627" s="65">
        <v>0</v>
      </c>
    </row>
    <row r="628" spans="1:7" ht="12.75">
      <c r="A628" s="83"/>
      <c r="B628" s="84"/>
      <c r="C628" s="8" t="s">
        <v>13</v>
      </c>
      <c r="D628" s="8"/>
      <c r="E628" s="9"/>
      <c r="F628" s="9"/>
      <c r="G628" s="65"/>
    </row>
    <row r="629" spans="1:9" ht="12.75">
      <c r="A629" s="83"/>
      <c r="B629" s="84"/>
      <c r="C629" s="12" t="s">
        <v>14</v>
      </c>
      <c r="D629" s="10" t="s">
        <v>15</v>
      </c>
      <c r="E629" s="9">
        <f>(E627*I629/100)+E623</f>
        <v>57235.023799999995</v>
      </c>
      <c r="F629" s="9">
        <f>(F627*I629/100)+F623</f>
        <v>57235.023799999995</v>
      </c>
      <c r="G629" s="65">
        <v>0</v>
      </c>
      <c r="I629" s="2">
        <v>15.5</v>
      </c>
    </row>
    <row r="630" spans="1:9" ht="12.75">
      <c r="A630" s="83"/>
      <c r="B630" s="84"/>
      <c r="C630" s="12" t="s">
        <v>16</v>
      </c>
      <c r="D630" s="10" t="s">
        <v>17</v>
      </c>
      <c r="E630" s="9">
        <f>I630*E627/100</f>
        <v>10114.365764000002</v>
      </c>
      <c r="F630" s="9">
        <f>I630*F627/100</f>
        <v>10114.365764000002</v>
      </c>
      <c r="G630" s="65">
        <v>0</v>
      </c>
      <c r="I630" s="2">
        <v>14.59</v>
      </c>
    </row>
    <row r="631" spans="1:9" ht="12.75">
      <c r="A631" s="83"/>
      <c r="B631" s="84"/>
      <c r="C631" s="12" t="s">
        <v>18</v>
      </c>
      <c r="D631" s="10" t="s">
        <v>17</v>
      </c>
      <c r="E631" s="9">
        <f>I631*E627/100</f>
        <v>5545.916800000001</v>
      </c>
      <c r="F631" s="9">
        <f>I631*F627/100</f>
        <v>5545.916800000001</v>
      </c>
      <c r="G631" s="65">
        <v>0</v>
      </c>
      <c r="I631" s="2">
        <v>8</v>
      </c>
    </row>
    <row r="632" spans="1:9" ht="12.75">
      <c r="A632" s="83"/>
      <c r="B632" s="84"/>
      <c r="C632" s="12" t="s">
        <v>19</v>
      </c>
      <c r="D632" s="10" t="s">
        <v>17</v>
      </c>
      <c r="E632" s="9">
        <f>I632*E627/100</f>
        <v>8859.602088</v>
      </c>
      <c r="F632" s="9">
        <f>I632*F627/100</f>
        <v>8859.602088</v>
      </c>
      <c r="G632" s="65">
        <v>0</v>
      </c>
      <c r="I632" s="2">
        <v>12.78</v>
      </c>
    </row>
    <row r="633" spans="1:9" ht="12.75">
      <c r="A633" s="83"/>
      <c r="B633" s="84"/>
      <c r="C633" s="12" t="s">
        <v>20</v>
      </c>
      <c r="D633" s="10" t="s">
        <v>17</v>
      </c>
      <c r="E633" s="9">
        <f>I633*E627/100</f>
        <v>5088.378664000001</v>
      </c>
      <c r="F633" s="9">
        <f>I633*F627/100</f>
        <v>5088.378664000001</v>
      </c>
      <c r="G633" s="65">
        <v>0</v>
      </c>
      <c r="I633" s="2">
        <v>7.34</v>
      </c>
    </row>
    <row r="634" spans="1:9" ht="12.75">
      <c r="A634" s="83"/>
      <c r="B634" s="84"/>
      <c r="C634" s="12" t="s">
        <v>21</v>
      </c>
      <c r="D634" s="10" t="s">
        <v>22</v>
      </c>
      <c r="E634" s="9">
        <f>I634*E627/100</f>
        <v>173.30990000000003</v>
      </c>
      <c r="F634" s="9">
        <f>I634*F627/100</f>
        <v>173.30990000000003</v>
      </c>
      <c r="G634" s="65">
        <v>0</v>
      </c>
      <c r="I634" s="2">
        <v>0.25</v>
      </c>
    </row>
    <row r="635" spans="1:9" ht="12.75">
      <c r="A635" s="83"/>
      <c r="B635" s="84"/>
      <c r="C635" s="12" t="s">
        <v>23</v>
      </c>
      <c r="D635" s="10" t="s">
        <v>12</v>
      </c>
      <c r="E635" s="9">
        <f>I635*E627/100</f>
        <v>12568.433948000002</v>
      </c>
      <c r="F635" s="9">
        <f>I635*F627/100</f>
        <v>12568.433948000002</v>
      </c>
      <c r="G635" s="65">
        <v>0</v>
      </c>
      <c r="I635" s="2">
        <v>18.13</v>
      </c>
    </row>
    <row r="636" spans="1:9" ht="26.25" thickBot="1">
      <c r="A636" s="83"/>
      <c r="B636" s="84"/>
      <c r="C636" s="12" t="s">
        <v>24</v>
      </c>
      <c r="D636" s="10" t="s">
        <v>17</v>
      </c>
      <c r="E636" s="9">
        <f>I636*E627/100</f>
        <v>16228.739036</v>
      </c>
      <c r="F636" s="9">
        <f>I636*F627/100</f>
        <v>16228.739036</v>
      </c>
      <c r="G636" s="65">
        <v>0</v>
      </c>
      <c r="I636" s="2">
        <v>23.41</v>
      </c>
    </row>
    <row r="637" spans="1:7" ht="12.75">
      <c r="A637" s="26" t="s">
        <v>6</v>
      </c>
      <c r="B637" s="27" t="s">
        <v>81</v>
      </c>
      <c r="C637" s="28" t="s">
        <v>8</v>
      </c>
      <c r="D637" s="28"/>
      <c r="E637" s="30">
        <f>E639</f>
        <v>274466.55</v>
      </c>
      <c r="F637" s="30">
        <f>F639</f>
        <v>274466.55</v>
      </c>
      <c r="G637" s="64">
        <v>0</v>
      </c>
    </row>
    <row r="638" spans="1:7" ht="12.75" hidden="1">
      <c r="A638" s="20"/>
      <c r="B638" s="21"/>
      <c r="C638" s="7" t="s">
        <v>36</v>
      </c>
      <c r="D638" s="7"/>
      <c r="E638" s="19"/>
      <c r="F638" s="19"/>
      <c r="G638" s="65">
        <v>0</v>
      </c>
    </row>
    <row r="639" spans="1:7" ht="12.75">
      <c r="A639" s="81"/>
      <c r="B639" s="82"/>
      <c r="C639" s="7" t="s">
        <v>11</v>
      </c>
      <c r="D639" s="10" t="s">
        <v>12</v>
      </c>
      <c r="E639" s="9">
        <f>E640+E638</f>
        <v>274466.55</v>
      </c>
      <c r="F639" s="9">
        <f>F640+F638</f>
        <v>274466.55</v>
      </c>
      <c r="G639" s="65">
        <v>0</v>
      </c>
    </row>
    <row r="640" spans="1:7" ht="12.75" customHeight="1" hidden="1">
      <c r="A640" s="83"/>
      <c r="B640" s="84"/>
      <c r="C640" s="7" t="s">
        <v>11</v>
      </c>
      <c r="D640" s="7"/>
      <c r="E640" s="9">
        <v>274466.55</v>
      </c>
      <c r="F640" s="9">
        <v>274466.55</v>
      </c>
      <c r="G640" s="65">
        <v>0</v>
      </c>
    </row>
    <row r="641" spans="1:7" ht="12.75">
      <c r="A641" s="83"/>
      <c r="B641" s="84"/>
      <c r="C641" s="8" t="s">
        <v>13</v>
      </c>
      <c r="D641" s="8"/>
      <c r="E641" s="9"/>
      <c r="F641" s="9"/>
      <c r="G641" s="65"/>
    </row>
    <row r="642" spans="1:9" ht="12.75">
      <c r="A642" s="83"/>
      <c r="B642" s="84"/>
      <c r="C642" s="12" t="s">
        <v>14</v>
      </c>
      <c r="D642" s="10" t="s">
        <v>15</v>
      </c>
      <c r="E642" s="9">
        <f>E640*I642/100</f>
        <v>42542.31524999999</v>
      </c>
      <c r="F642" s="9">
        <f>(F640*I642/100)+F638</f>
        <v>42542.31524999999</v>
      </c>
      <c r="G642" s="65">
        <v>0</v>
      </c>
      <c r="I642" s="2">
        <v>15.5</v>
      </c>
    </row>
    <row r="643" spans="1:9" ht="12.75">
      <c r="A643" s="83"/>
      <c r="B643" s="84"/>
      <c r="C643" s="12" t="s">
        <v>16</v>
      </c>
      <c r="D643" s="10" t="s">
        <v>17</v>
      </c>
      <c r="E643" s="9">
        <f>I643*E640/100</f>
        <v>40044.669644999994</v>
      </c>
      <c r="F643" s="9">
        <f>I643*F640/100</f>
        <v>40044.669644999994</v>
      </c>
      <c r="G643" s="65">
        <v>0</v>
      </c>
      <c r="I643" s="2">
        <v>14.59</v>
      </c>
    </row>
    <row r="644" spans="1:9" ht="12.75">
      <c r="A644" s="83"/>
      <c r="B644" s="84"/>
      <c r="C644" s="12" t="s">
        <v>18</v>
      </c>
      <c r="D644" s="10" t="s">
        <v>17</v>
      </c>
      <c r="E644" s="9">
        <f>I644*E640/100</f>
        <v>21957.324</v>
      </c>
      <c r="F644" s="9">
        <f>I644*F640/100</f>
        <v>21957.324</v>
      </c>
      <c r="G644" s="65">
        <v>0</v>
      </c>
      <c r="I644" s="2">
        <v>8</v>
      </c>
    </row>
    <row r="645" spans="1:9" ht="12.75">
      <c r="A645" s="83"/>
      <c r="B645" s="84"/>
      <c r="C645" s="12" t="s">
        <v>19</v>
      </c>
      <c r="D645" s="10" t="s">
        <v>17</v>
      </c>
      <c r="E645" s="9">
        <f>I645*E640/100</f>
        <v>35076.82509</v>
      </c>
      <c r="F645" s="9">
        <f>I645*F640/100</f>
        <v>35076.82509</v>
      </c>
      <c r="G645" s="65">
        <v>0</v>
      </c>
      <c r="I645" s="2">
        <v>12.78</v>
      </c>
    </row>
    <row r="646" spans="1:9" ht="12.75">
      <c r="A646" s="83"/>
      <c r="B646" s="84"/>
      <c r="C646" s="12" t="s">
        <v>20</v>
      </c>
      <c r="D646" s="10" t="s">
        <v>17</v>
      </c>
      <c r="E646" s="9">
        <f>I646*E640/100</f>
        <v>20145.84477</v>
      </c>
      <c r="F646" s="9">
        <f>I646*F640/100</f>
        <v>20145.84477</v>
      </c>
      <c r="G646" s="65">
        <v>0</v>
      </c>
      <c r="I646" s="2">
        <v>7.34</v>
      </c>
    </row>
    <row r="647" spans="1:9" ht="12.75">
      <c r="A647" s="83"/>
      <c r="B647" s="84"/>
      <c r="C647" s="12" t="s">
        <v>21</v>
      </c>
      <c r="D647" s="10" t="s">
        <v>22</v>
      </c>
      <c r="E647" s="9">
        <f>I647*E640/100</f>
        <v>686.166375</v>
      </c>
      <c r="F647" s="9">
        <f>I647*F640/100</f>
        <v>686.166375</v>
      </c>
      <c r="G647" s="65">
        <v>0</v>
      </c>
      <c r="I647" s="2">
        <v>0.25</v>
      </c>
    </row>
    <row r="648" spans="1:9" ht="12.75">
      <c r="A648" s="83"/>
      <c r="B648" s="84"/>
      <c r="C648" s="12" t="s">
        <v>23</v>
      </c>
      <c r="D648" s="10" t="s">
        <v>12</v>
      </c>
      <c r="E648" s="9">
        <f>I648*E640/100</f>
        <v>49760.78551499999</v>
      </c>
      <c r="F648" s="9">
        <f>I648*F640/100</f>
        <v>49760.78551499999</v>
      </c>
      <c r="G648" s="65">
        <v>0</v>
      </c>
      <c r="I648" s="2">
        <v>18.13</v>
      </c>
    </row>
    <row r="649" spans="1:9" ht="26.25" thickBot="1">
      <c r="A649" s="83"/>
      <c r="B649" s="84"/>
      <c r="C649" s="12" t="s">
        <v>24</v>
      </c>
      <c r="D649" s="10" t="s">
        <v>17</v>
      </c>
      <c r="E649" s="9">
        <f>I649*E640/100</f>
        <v>64252.619354999995</v>
      </c>
      <c r="F649" s="9">
        <f>I649*F640/100</f>
        <v>64252.619354999995</v>
      </c>
      <c r="G649" s="65">
        <v>0</v>
      </c>
      <c r="I649" s="2">
        <v>23.41</v>
      </c>
    </row>
    <row r="650" spans="1:7" ht="12.75">
      <c r="A650" s="26" t="s">
        <v>6</v>
      </c>
      <c r="B650" s="27" t="s">
        <v>82</v>
      </c>
      <c r="C650" s="28" t="s">
        <v>8</v>
      </c>
      <c r="D650" s="28"/>
      <c r="E650" s="30">
        <f>E652+E654+E665</f>
        <v>203041.8</v>
      </c>
      <c r="F650" s="30">
        <v>203041.8</v>
      </c>
      <c r="G650" s="64">
        <v>0</v>
      </c>
    </row>
    <row r="651" spans="1:7" ht="12.75" hidden="1">
      <c r="A651" s="20"/>
      <c r="B651" s="21"/>
      <c r="C651" s="7" t="s">
        <v>36</v>
      </c>
      <c r="D651" s="7"/>
      <c r="E651" s="19"/>
      <c r="F651" s="19"/>
      <c r="G651" s="65">
        <v>0</v>
      </c>
    </row>
    <row r="652" spans="1:7" ht="12.75">
      <c r="A652" s="81"/>
      <c r="B652" s="82"/>
      <c r="C652" s="7" t="s">
        <v>9</v>
      </c>
      <c r="D652" s="8" t="s">
        <v>10</v>
      </c>
      <c r="E652" s="9">
        <v>12960</v>
      </c>
      <c r="F652" s="9">
        <v>12960</v>
      </c>
      <c r="G652" s="65">
        <v>0</v>
      </c>
    </row>
    <row r="653" spans="1:7" ht="12.75" customHeight="1" hidden="1">
      <c r="A653" s="83"/>
      <c r="B653" s="84"/>
      <c r="C653" s="7" t="s">
        <v>30</v>
      </c>
      <c r="D653" s="7"/>
      <c r="E653" s="19"/>
      <c r="F653" s="19"/>
      <c r="G653" s="65">
        <v>0</v>
      </c>
    </row>
    <row r="654" spans="1:7" ht="12.75">
      <c r="A654" s="83"/>
      <c r="B654" s="84"/>
      <c r="C654" s="7" t="s">
        <v>11</v>
      </c>
      <c r="D654" s="10" t="s">
        <v>12</v>
      </c>
      <c r="E654" s="9">
        <f>E655+E651</f>
        <v>190081.8</v>
      </c>
      <c r="F654" s="9">
        <f>F655+F651</f>
        <v>190081.8</v>
      </c>
      <c r="G654" s="65">
        <v>0</v>
      </c>
    </row>
    <row r="655" spans="1:7" ht="14.25" customHeight="1" hidden="1">
      <c r="A655" s="83"/>
      <c r="B655" s="84"/>
      <c r="C655" s="7" t="s">
        <v>11</v>
      </c>
      <c r="D655" s="7"/>
      <c r="E655" s="9">
        <v>190081.8</v>
      </c>
      <c r="F655" s="9">
        <v>190081.8</v>
      </c>
      <c r="G655" s="65">
        <v>0</v>
      </c>
    </row>
    <row r="656" spans="1:7" ht="12.75">
      <c r="A656" s="83"/>
      <c r="B656" s="84"/>
      <c r="C656" s="8" t="s">
        <v>13</v>
      </c>
      <c r="D656" s="8"/>
      <c r="E656" s="9"/>
      <c r="F656" s="9"/>
      <c r="G656" s="65"/>
    </row>
    <row r="657" spans="1:9" ht="12.75">
      <c r="A657" s="83"/>
      <c r="B657" s="84"/>
      <c r="C657" s="12" t="s">
        <v>14</v>
      </c>
      <c r="D657" s="10" t="s">
        <v>15</v>
      </c>
      <c r="E657" s="9">
        <f>E655*I657/100</f>
        <v>29462.679</v>
      </c>
      <c r="F657" s="9">
        <f>F655*I657/100</f>
        <v>29462.679</v>
      </c>
      <c r="G657" s="65">
        <v>0</v>
      </c>
      <c r="I657" s="2">
        <v>15.5</v>
      </c>
    </row>
    <row r="658" spans="1:9" ht="12.75">
      <c r="A658" s="83"/>
      <c r="B658" s="84"/>
      <c r="C658" s="12" t="s">
        <v>16</v>
      </c>
      <c r="D658" s="10" t="s">
        <v>17</v>
      </c>
      <c r="E658" s="9">
        <f>I658*E655/100</f>
        <v>27732.93462</v>
      </c>
      <c r="F658" s="9">
        <f>I658*F655/100</f>
        <v>27732.93462</v>
      </c>
      <c r="G658" s="65">
        <v>0</v>
      </c>
      <c r="I658" s="2">
        <v>14.59</v>
      </c>
    </row>
    <row r="659" spans="1:9" ht="12.75">
      <c r="A659" s="83"/>
      <c r="B659" s="84"/>
      <c r="C659" s="12" t="s">
        <v>18</v>
      </c>
      <c r="D659" s="10" t="s">
        <v>17</v>
      </c>
      <c r="E659" s="9">
        <f>I659*E655/100</f>
        <v>15206.544</v>
      </c>
      <c r="F659" s="9">
        <f>I659*F655/100</f>
        <v>15206.544</v>
      </c>
      <c r="G659" s="65">
        <v>0</v>
      </c>
      <c r="I659" s="2">
        <v>8</v>
      </c>
    </row>
    <row r="660" spans="1:9" ht="12.75">
      <c r="A660" s="83"/>
      <c r="B660" s="84"/>
      <c r="C660" s="12" t="s">
        <v>19</v>
      </c>
      <c r="D660" s="10" t="s">
        <v>17</v>
      </c>
      <c r="E660" s="9">
        <f>I660*E655/100</f>
        <v>24292.454039999997</v>
      </c>
      <c r="F660" s="9">
        <f>I660*F655/100</f>
        <v>24292.454039999997</v>
      </c>
      <c r="G660" s="65">
        <v>0</v>
      </c>
      <c r="I660" s="2">
        <v>12.78</v>
      </c>
    </row>
    <row r="661" spans="1:9" ht="12.75">
      <c r="A661" s="83"/>
      <c r="B661" s="84"/>
      <c r="C661" s="12" t="s">
        <v>20</v>
      </c>
      <c r="D661" s="10" t="s">
        <v>17</v>
      </c>
      <c r="E661" s="9">
        <f>I661*E655/100</f>
        <v>13952.004119999998</v>
      </c>
      <c r="F661" s="9">
        <f>I661*F655/100</f>
        <v>13952.004119999998</v>
      </c>
      <c r="G661" s="65">
        <v>0</v>
      </c>
      <c r="I661" s="2">
        <v>7.34</v>
      </c>
    </row>
    <row r="662" spans="1:9" ht="12.75">
      <c r="A662" s="83"/>
      <c r="B662" s="84"/>
      <c r="C662" s="12" t="s">
        <v>21</v>
      </c>
      <c r="D662" s="10" t="s">
        <v>22</v>
      </c>
      <c r="E662" s="9">
        <f>I662*E655/100</f>
        <v>475.2045</v>
      </c>
      <c r="F662" s="9">
        <f>I662*F655/100</f>
        <v>475.2045</v>
      </c>
      <c r="G662" s="65">
        <v>0</v>
      </c>
      <c r="I662" s="2">
        <v>0.25</v>
      </c>
    </row>
    <row r="663" spans="1:9" ht="12.75">
      <c r="A663" s="83"/>
      <c r="B663" s="84"/>
      <c r="C663" s="12" t="s">
        <v>23</v>
      </c>
      <c r="D663" s="10" t="s">
        <v>12</v>
      </c>
      <c r="E663" s="9">
        <f>I663*E655/100</f>
        <v>34461.83033999999</v>
      </c>
      <c r="F663" s="9">
        <f>I663*F655/100</f>
        <v>34461.83033999999</v>
      </c>
      <c r="G663" s="65">
        <v>0</v>
      </c>
      <c r="I663" s="2">
        <v>18.13</v>
      </c>
    </row>
    <row r="664" spans="1:9" ht="26.25" thickBot="1">
      <c r="A664" s="83"/>
      <c r="B664" s="84"/>
      <c r="C664" s="12" t="s">
        <v>24</v>
      </c>
      <c r="D664" s="10" t="s">
        <v>17</v>
      </c>
      <c r="E664" s="9">
        <f>I664*E655/100</f>
        <v>44498.14938</v>
      </c>
      <c r="F664" s="9">
        <f>I664*F655/100</f>
        <v>44498.14938</v>
      </c>
      <c r="G664" s="65">
        <v>0</v>
      </c>
      <c r="I664" s="2">
        <v>23.41</v>
      </c>
    </row>
    <row r="665" spans="1:7" ht="13.5" hidden="1" thickBot="1">
      <c r="A665" s="85"/>
      <c r="B665" s="86"/>
      <c r="C665" s="13" t="s">
        <v>26</v>
      </c>
      <c r="D665" s="14" t="s">
        <v>27</v>
      </c>
      <c r="E665" s="16">
        <v>0</v>
      </c>
      <c r="F665" s="15"/>
      <c r="G665" s="66">
        <v>0</v>
      </c>
    </row>
    <row r="666" spans="1:7" ht="12.75">
      <c r="A666" s="26" t="s">
        <v>6</v>
      </c>
      <c r="B666" s="27" t="s">
        <v>83</v>
      </c>
      <c r="C666" s="28" t="s">
        <v>8</v>
      </c>
      <c r="D666" s="28"/>
      <c r="E666" s="30">
        <f>E668+E669+E670</f>
        <v>166175.76</v>
      </c>
      <c r="F666" s="30">
        <f>F668+F669+F670</f>
        <v>166175.76</v>
      </c>
      <c r="G666" s="64">
        <v>0</v>
      </c>
    </row>
    <row r="667" spans="1:7" ht="12.75" hidden="1">
      <c r="A667" s="20"/>
      <c r="B667" s="21"/>
      <c r="C667" s="7" t="s">
        <v>36</v>
      </c>
      <c r="D667" s="7"/>
      <c r="E667" s="9">
        <v>36484.68</v>
      </c>
      <c r="F667" s="9">
        <v>36484.68</v>
      </c>
      <c r="G667" s="65">
        <v>0</v>
      </c>
    </row>
    <row r="668" spans="1:7" ht="12.75">
      <c r="A668" s="81"/>
      <c r="B668" s="82"/>
      <c r="C668" s="7" t="s">
        <v>30</v>
      </c>
      <c r="D668" s="8" t="s">
        <v>10</v>
      </c>
      <c r="E668" s="9">
        <v>7980</v>
      </c>
      <c r="F668" s="9">
        <v>7980</v>
      </c>
      <c r="G668" s="65">
        <v>0</v>
      </c>
    </row>
    <row r="669" spans="1:7" ht="12.75">
      <c r="A669" s="83"/>
      <c r="B669" s="84"/>
      <c r="C669" s="7" t="s">
        <v>38</v>
      </c>
      <c r="D669" s="10" t="s">
        <v>12</v>
      </c>
      <c r="E669" s="9">
        <v>67702.56</v>
      </c>
      <c r="F669" s="9">
        <v>67702.56</v>
      </c>
      <c r="G669" s="65">
        <v>0</v>
      </c>
    </row>
    <row r="670" spans="1:7" ht="12.75">
      <c r="A670" s="83"/>
      <c r="B670" s="84"/>
      <c r="C670" s="7" t="s">
        <v>11</v>
      </c>
      <c r="D670" s="10" t="s">
        <v>12</v>
      </c>
      <c r="E670" s="9">
        <f>E671+E667</f>
        <v>90493.2</v>
      </c>
      <c r="F670" s="9">
        <f>F671+F667</f>
        <v>90493.2</v>
      </c>
      <c r="G670" s="65">
        <v>0</v>
      </c>
    </row>
    <row r="671" spans="1:7" ht="12.75" customHeight="1" hidden="1">
      <c r="A671" s="83"/>
      <c r="B671" s="84"/>
      <c r="C671" s="7" t="s">
        <v>11</v>
      </c>
      <c r="D671" s="7"/>
      <c r="E671" s="9">
        <v>54008.52</v>
      </c>
      <c r="F671" s="9">
        <v>54008.52</v>
      </c>
      <c r="G671" s="65">
        <v>0</v>
      </c>
    </row>
    <row r="672" spans="1:7" ht="12.75">
      <c r="A672" s="83"/>
      <c r="B672" s="84"/>
      <c r="C672" s="8" t="s">
        <v>13</v>
      </c>
      <c r="D672" s="8"/>
      <c r="E672" s="9"/>
      <c r="F672" s="9"/>
      <c r="G672" s="65"/>
    </row>
    <row r="673" spans="1:9" ht="12.75">
      <c r="A673" s="83"/>
      <c r="B673" s="84"/>
      <c r="C673" s="12" t="s">
        <v>14</v>
      </c>
      <c r="D673" s="10" t="s">
        <v>15</v>
      </c>
      <c r="E673" s="9">
        <f>(E671*I673/100)+E667</f>
        <v>44856.0006</v>
      </c>
      <c r="F673" s="9">
        <f>(F671*I673/100)+F667</f>
        <v>44856.0006</v>
      </c>
      <c r="G673" s="65">
        <v>0</v>
      </c>
      <c r="I673" s="2">
        <v>15.5</v>
      </c>
    </row>
    <row r="674" spans="1:9" ht="12.75">
      <c r="A674" s="83"/>
      <c r="B674" s="84"/>
      <c r="C674" s="12" t="s">
        <v>16</v>
      </c>
      <c r="D674" s="10" t="s">
        <v>17</v>
      </c>
      <c r="E674" s="9">
        <f>I674*E671/100</f>
        <v>7879.843067999999</v>
      </c>
      <c r="F674" s="9">
        <f>I674*F671/100</f>
        <v>7879.843067999999</v>
      </c>
      <c r="G674" s="65">
        <v>0</v>
      </c>
      <c r="I674" s="2">
        <v>14.59</v>
      </c>
    </row>
    <row r="675" spans="1:9" ht="12.75">
      <c r="A675" s="83"/>
      <c r="B675" s="84"/>
      <c r="C675" s="12" t="s">
        <v>18</v>
      </c>
      <c r="D675" s="10" t="s">
        <v>17</v>
      </c>
      <c r="E675" s="9">
        <f>I675*E671/100</f>
        <v>4320.6816</v>
      </c>
      <c r="F675" s="9">
        <f>I675*F671/100</f>
        <v>4320.6816</v>
      </c>
      <c r="G675" s="65">
        <v>0</v>
      </c>
      <c r="I675" s="2">
        <v>8</v>
      </c>
    </row>
    <row r="676" spans="1:9" ht="12.75">
      <c r="A676" s="83"/>
      <c r="B676" s="84"/>
      <c r="C676" s="12" t="s">
        <v>19</v>
      </c>
      <c r="D676" s="10" t="s">
        <v>17</v>
      </c>
      <c r="E676" s="9">
        <f>I676*E671/100</f>
        <v>6902.288855999999</v>
      </c>
      <c r="F676" s="9">
        <f>I676*F671/100</f>
        <v>6902.288855999999</v>
      </c>
      <c r="G676" s="65">
        <v>0</v>
      </c>
      <c r="I676" s="2">
        <v>12.78</v>
      </c>
    </row>
    <row r="677" spans="1:9" ht="12.75">
      <c r="A677" s="83"/>
      <c r="B677" s="84"/>
      <c r="C677" s="12" t="s">
        <v>20</v>
      </c>
      <c r="D677" s="10" t="s">
        <v>17</v>
      </c>
      <c r="E677" s="9">
        <f>I677*E671/100</f>
        <v>3964.2253679999994</v>
      </c>
      <c r="F677" s="9">
        <f>I677*F671/100</f>
        <v>3964.2253679999994</v>
      </c>
      <c r="G677" s="65">
        <v>0</v>
      </c>
      <c r="I677" s="2">
        <v>7.34</v>
      </c>
    </row>
    <row r="678" spans="1:9" ht="12.75">
      <c r="A678" s="83"/>
      <c r="B678" s="84"/>
      <c r="C678" s="12" t="s">
        <v>21</v>
      </c>
      <c r="D678" s="10" t="s">
        <v>22</v>
      </c>
      <c r="E678" s="9">
        <f>I678*E671/100</f>
        <v>135.0213</v>
      </c>
      <c r="F678" s="9">
        <f>I678*F671/100</f>
        <v>135.0213</v>
      </c>
      <c r="G678" s="65">
        <v>0</v>
      </c>
      <c r="I678" s="2">
        <v>0.25</v>
      </c>
    </row>
    <row r="679" spans="1:9" ht="12.75">
      <c r="A679" s="83"/>
      <c r="B679" s="84"/>
      <c r="C679" s="12" t="s">
        <v>23</v>
      </c>
      <c r="D679" s="10" t="s">
        <v>12</v>
      </c>
      <c r="E679" s="9">
        <f>I679*E671/100</f>
        <v>9791.744675999998</v>
      </c>
      <c r="F679" s="9">
        <f>I679*F671/100</f>
        <v>9791.744675999998</v>
      </c>
      <c r="G679" s="65">
        <v>0</v>
      </c>
      <c r="I679" s="2">
        <v>18.13</v>
      </c>
    </row>
    <row r="680" spans="1:9" ht="26.25" thickBot="1">
      <c r="A680" s="83"/>
      <c r="B680" s="84"/>
      <c r="C680" s="12" t="s">
        <v>24</v>
      </c>
      <c r="D680" s="10" t="s">
        <v>17</v>
      </c>
      <c r="E680" s="9">
        <f>I680*E671/100</f>
        <v>12643.394531999998</v>
      </c>
      <c r="F680" s="9">
        <f>I680*F671/100</f>
        <v>12643.394531999998</v>
      </c>
      <c r="G680" s="65">
        <v>0</v>
      </c>
      <c r="I680" s="2">
        <v>23.41</v>
      </c>
    </row>
    <row r="681" spans="1:7" ht="12.75">
      <c r="A681" s="26" t="s">
        <v>6</v>
      </c>
      <c r="B681" s="27" t="s">
        <v>84</v>
      </c>
      <c r="C681" s="28" t="s">
        <v>8</v>
      </c>
      <c r="D681" s="28"/>
      <c r="E681" s="30">
        <f>E683+E684+E685</f>
        <v>112346.64</v>
      </c>
      <c r="F681" s="30">
        <f>F683+F684+F685</f>
        <v>112346.64</v>
      </c>
      <c r="G681" s="64">
        <v>0</v>
      </c>
    </row>
    <row r="682" spans="1:7" ht="12.75" hidden="1">
      <c r="A682" s="20"/>
      <c r="B682" s="21"/>
      <c r="C682" s="7" t="s">
        <v>36</v>
      </c>
      <c r="D682" s="7"/>
      <c r="E682" s="9">
        <v>24271.32</v>
      </c>
      <c r="F682" s="9">
        <v>24271.32</v>
      </c>
      <c r="G682" s="65">
        <v>0</v>
      </c>
    </row>
    <row r="683" spans="1:7" ht="12.75">
      <c r="A683" s="81"/>
      <c r="B683" s="82"/>
      <c r="C683" s="7" t="s">
        <v>30</v>
      </c>
      <c r="D683" s="8" t="s">
        <v>10</v>
      </c>
      <c r="E683" s="9">
        <v>5040</v>
      </c>
      <c r="F683" s="9">
        <v>5040</v>
      </c>
      <c r="G683" s="65">
        <v>0</v>
      </c>
    </row>
    <row r="684" spans="1:7" ht="12.75">
      <c r="A684" s="83"/>
      <c r="B684" s="84"/>
      <c r="C684" s="7" t="s">
        <v>38</v>
      </c>
      <c r="D684" s="10" t="s">
        <v>12</v>
      </c>
      <c r="E684" s="9">
        <v>47106.36</v>
      </c>
      <c r="F684" s="9">
        <v>47106.36</v>
      </c>
      <c r="G684" s="65">
        <v>0</v>
      </c>
    </row>
    <row r="685" spans="1:7" ht="12.75">
      <c r="A685" s="83"/>
      <c r="B685" s="84"/>
      <c r="C685" s="7" t="s">
        <v>11</v>
      </c>
      <c r="D685" s="10" t="s">
        <v>12</v>
      </c>
      <c r="E685" s="9">
        <f>E686+E682</f>
        <v>60200.28</v>
      </c>
      <c r="F685" s="9">
        <f>F686+F682</f>
        <v>60200.28</v>
      </c>
      <c r="G685" s="65">
        <v>0</v>
      </c>
    </row>
    <row r="686" spans="1:7" ht="12.75" customHeight="1" hidden="1">
      <c r="A686" s="83"/>
      <c r="B686" s="84"/>
      <c r="C686" s="7" t="s">
        <v>11</v>
      </c>
      <c r="D686" s="7"/>
      <c r="E686" s="9">
        <v>35928.96</v>
      </c>
      <c r="F686" s="9">
        <v>35928.96</v>
      </c>
      <c r="G686" s="65">
        <v>0</v>
      </c>
    </row>
    <row r="687" spans="1:7" ht="12.75">
      <c r="A687" s="83"/>
      <c r="B687" s="84"/>
      <c r="C687" s="8" t="s">
        <v>13</v>
      </c>
      <c r="D687" s="8"/>
      <c r="E687" s="9"/>
      <c r="F687" s="9"/>
      <c r="G687" s="65"/>
    </row>
    <row r="688" spans="1:9" ht="12.75">
      <c r="A688" s="83"/>
      <c r="B688" s="84"/>
      <c r="C688" s="12" t="s">
        <v>14</v>
      </c>
      <c r="D688" s="10" t="s">
        <v>15</v>
      </c>
      <c r="E688" s="9">
        <f>(E686*I688/100)+E682</f>
        <v>29840.3088</v>
      </c>
      <c r="F688" s="9">
        <f>(F686*I688/100)+F682</f>
        <v>29840.3088</v>
      </c>
      <c r="G688" s="65">
        <v>0</v>
      </c>
      <c r="I688" s="2">
        <v>15.5</v>
      </c>
    </row>
    <row r="689" spans="1:9" ht="12.75">
      <c r="A689" s="83"/>
      <c r="B689" s="84"/>
      <c r="C689" s="12" t="s">
        <v>16</v>
      </c>
      <c r="D689" s="10" t="s">
        <v>17</v>
      </c>
      <c r="E689" s="9">
        <f>I689*E686/100</f>
        <v>5242.035264</v>
      </c>
      <c r="F689" s="9">
        <f>I689*F686/100</f>
        <v>5242.035264</v>
      </c>
      <c r="G689" s="65">
        <v>0</v>
      </c>
      <c r="I689" s="2">
        <v>14.59</v>
      </c>
    </row>
    <row r="690" spans="1:9" ht="12.75">
      <c r="A690" s="83"/>
      <c r="B690" s="84"/>
      <c r="C690" s="12" t="s">
        <v>18</v>
      </c>
      <c r="D690" s="10" t="s">
        <v>17</v>
      </c>
      <c r="E690" s="9">
        <f>I690*E686/100</f>
        <v>2874.3168</v>
      </c>
      <c r="F690" s="9">
        <f>I690*F686/100</f>
        <v>2874.3168</v>
      </c>
      <c r="G690" s="65">
        <v>0</v>
      </c>
      <c r="I690" s="2">
        <v>8</v>
      </c>
    </row>
    <row r="691" spans="1:9" ht="12.75">
      <c r="A691" s="83"/>
      <c r="B691" s="84"/>
      <c r="C691" s="12" t="s">
        <v>19</v>
      </c>
      <c r="D691" s="10" t="s">
        <v>17</v>
      </c>
      <c r="E691" s="9">
        <f>I691*E686/100</f>
        <v>4591.721088</v>
      </c>
      <c r="F691" s="9">
        <f>I691*F686/100</f>
        <v>4591.721088</v>
      </c>
      <c r="G691" s="65">
        <v>0</v>
      </c>
      <c r="I691" s="2">
        <v>12.78</v>
      </c>
    </row>
    <row r="692" spans="1:9" ht="12.75">
      <c r="A692" s="83"/>
      <c r="B692" s="84"/>
      <c r="C692" s="12" t="s">
        <v>20</v>
      </c>
      <c r="D692" s="10" t="s">
        <v>17</v>
      </c>
      <c r="E692" s="9">
        <f>I692*E686/100</f>
        <v>2637.185664</v>
      </c>
      <c r="F692" s="9">
        <f>I692*F686/100</f>
        <v>2637.185664</v>
      </c>
      <c r="G692" s="65">
        <v>0</v>
      </c>
      <c r="I692" s="2">
        <v>7.34</v>
      </c>
    </row>
    <row r="693" spans="1:9" ht="12.75">
      <c r="A693" s="83"/>
      <c r="B693" s="84"/>
      <c r="C693" s="12" t="s">
        <v>21</v>
      </c>
      <c r="D693" s="10" t="s">
        <v>22</v>
      </c>
      <c r="E693" s="9">
        <f>I693*E686/100</f>
        <v>89.8224</v>
      </c>
      <c r="F693" s="9">
        <f>I693*F686/100</f>
        <v>89.8224</v>
      </c>
      <c r="G693" s="65">
        <v>0</v>
      </c>
      <c r="I693" s="2">
        <v>0.25</v>
      </c>
    </row>
    <row r="694" spans="1:9" ht="12.75">
      <c r="A694" s="83"/>
      <c r="B694" s="84"/>
      <c r="C694" s="12" t="s">
        <v>23</v>
      </c>
      <c r="D694" s="10" t="s">
        <v>12</v>
      </c>
      <c r="E694" s="9">
        <f>I694*E686/100</f>
        <v>6513.920447999999</v>
      </c>
      <c r="F694" s="9">
        <f>I694*F686/100</f>
        <v>6513.920447999999</v>
      </c>
      <c r="G694" s="65">
        <v>0</v>
      </c>
      <c r="I694" s="2">
        <v>18.13</v>
      </c>
    </row>
    <row r="695" spans="1:9" ht="26.25" thickBot="1">
      <c r="A695" s="83"/>
      <c r="B695" s="84"/>
      <c r="C695" s="12" t="s">
        <v>24</v>
      </c>
      <c r="D695" s="10" t="s">
        <v>17</v>
      </c>
      <c r="E695" s="9">
        <f>I695*E686/100</f>
        <v>8410.969536</v>
      </c>
      <c r="F695" s="9">
        <f>I695*F686/100</f>
        <v>8410.969536</v>
      </c>
      <c r="G695" s="65">
        <v>0</v>
      </c>
      <c r="I695" s="2">
        <v>23.41</v>
      </c>
    </row>
    <row r="696" spans="1:7" ht="12.75">
      <c r="A696" s="26" t="s">
        <v>6</v>
      </c>
      <c r="B696" s="27" t="s">
        <v>85</v>
      </c>
      <c r="C696" s="28" t="s">
        <v>8</v>
      </c>
      <c r="D696" s="28"/>
      <c r="E696" s="30">
        <f>E698+E699+E700</f>
        <v>240959.88</v>
      </c>
      <c r="F696" s="30">
        <f>F698+F699+F700</f>
        <v>240959.88</v>
      </c>
      <c r="G696" s="64">
        <v>0</v>
      </c>
    </row>
    <row r="697" spans="1:7" ht="12.75" hidden="1">
      <c r="A697" s="20"/>
      <c r="B697" s="21"/>
      <c r="C697" s="7" t="s">
        <v>36</v>
      </c>
      <c r="D697" s="7"/>
      <c r="E697" s="9">
        <v>51840.24</v>
      </c>
      <c r="F697" s="9">
        <v>51840.24</v>
      </c>
      <c r="G697" s="65">
        <v>0</v>
      </c>
    </row>
    <row r="698" spans="1:7" ht="12.75">
      <c r="A698" s="81"/>
      <c r="B698" s="82"/>
      <c r="C698" s="7" t="s">
        <v>30</v>
      </c>
      <c r="D698" s="8" t="s">
        <v>10</v>
      </c>
      <c r="E698" s="9">
        <v>11760</v>
      </c>
      <c r="F698" s="9">
        <v>11760</v>
      </c>
      <c r="G698" s="65">
        <v>0</v>
      </c>
    </row>
    <row r="699" spans="1:7" ht="12.75">
      <c r="A699" s="83"/>
      <c r="B699" s="84"/>
      <c r="C699" s="7" t="s">
        <v>38</v>
      </c>
      <c r="D699" s="10" t="s">
        <v>12</v>
      </c>
      <c r="E699" s="9">
        <v>100619.4</v>
      </c>
      <c r="F699" s="9">
        <v>100619.4</v>
      </c>
      <c r="G699" s="65">
        <v>0</v>
      </c>
    </row>
    <row r="700" spans="1:7" ht="12.75">
      <c r="A700" s="83"/>
      <c r="B700" s="84"/>
      <c r="C700" s="7" t="s">
        <v>11</v>
      </c>
      <c r="D700" s="10" t="s">
        <v>12</v>
      </c>
      <c r="E700" s="9">
        <f>E701+E697</f>
        <v>128580.48000000001</v>
      </c>
      <c r="F700" s="9">
        <f>F701+F697</f>
        <v>128580.48000000001</v>
      </c>
      <c r="G700" s="65">
        <v>0</v>
      </c>
    </row>
    <row r="701" spans="1:7" ht="12.75" customHeight="1" hidden="1">
      <c r="A701" s="83"/>
      <c r="B701" s="84"/>
      <c r="C701" s="7" t="s">
        <v>11</v>
      </c>
      <c r="D701" s="7"/>
      <c r="E701" s="9">
        <v>76740.24</v>
      </c>
      <c r="F701" s="9">
        <v>76740.24</v>
      </c>
      <c r="G701" s="65">
        <v>0</v>
      </c>
    </row>
    <row r="702" spans="1:7" ht="12.75">
      <c r="A702" s="83"/>
      <c r="B702" s="84"/>
      <c r="C702" s="8" t="s">
        <v>13</v>
      </c>
      <c r="D702" s="8"/>
      <c r="E702" s="9"/>
      <c r="F702" s="9"/>
      <c r="G702" s="65"/>
    </row>
    <row r="703" spans="1:9" ht="12.75">
      <c r="A703" s="83"/>
      <c r="B703" s="84"/>
      <c r="C703" s="12" t="s">
        <v>14</v>
      </c>
      <c r="D703" s="10" t="s">
        <v>15</v>
      </c>
      <c r="E703" s="9">
        <f>(E701*I703/100)+E697</f>
        <v>63734.977199999994</v>
      </c>
      <c r="F703" s="9">
        <f>(F701*I703/100)+F697</f>
        <v>63734.977199999994</v>
      </c>
      <c r="G703" s="65">
        <v>0</v>
      </c>
      <c r="I703" s="2">
        <v>15.5</v>
      </c>
    </row>
    <row r="704" spans="1:9" ht="12.75">
      <c r="A704" s="83"/>
      <c r="B704" s="84"/>
      <c r="C704" s="12" t="s">
        <v>16</v>
      </c>
      <c r="D704" s="10" t="s">
        <v>17</v>
      </c>
      <c r="E704" s="9">
        <f>I704*E701/100</f>
        <v>11196.401016000002</v>
      </c>
      <c r="F704" s="9">
        <f>I704*F701/100</f>
        <v>11196.401016000002</v>
      </c>
      <c r="G704" s="65">
        <v>0</v>
      </c>
      <c r="I704" s="2">
        <v>14.59</v>
      </c>
    </row>
    <row r="705" spans="1:9" ht="12.75">
      <c r="A705" s="83"/>
      <c r="B705" s="84"/>
      <c r="C705" s="12" t="s">
        <v>18</v>
      </c>
      <c r="D705" s="10" t="s">
        <v>17</v>
      </c>
      <c r="E705" s="9">
        <f>I705*E701/100</f>
        <v>6139.2192000000005</v>
      </c>
      <c r="F705" s="9">
        <f>I705*F701/100</f>
        <v>6139.2192000000005</v>
      </c>
      <c r="G705" s="65">
        <v>0</v>
      </c>
      <c r="I705" s="2">
        <v>8</v>
      </c>
    </row>
    <row r="706" spans="1:9" ht="12.75">
      <c r="A706" s="83"/>
      <c r="B706" s="84"/>
      <c r="C706" s="12" t="s">
        <v>19</v>
      </c>
      <c r="D706" s="10" t="s">
        <v>17</v>
      </c>
      <c r="E706" s="9">
        <f>I706*E701/100</f>
        <v>9807.402672</v>
      </c>
      <c r="F706" s="9">
        <f>I706*F701/100</f>
        <v>9807.402672</v>
      </c>
      <c r="G706" s="65">
        <v>0</v>
      </c>
      <c r="I706" s="2">
        <v>12.78</v>
      </c>
    </row>
    <row r="707" spans="1:9" ht="12.75">
      <c r="A707" s="83"/>
      <c r="B707" s="84"/>
      <c r="C707" s="12" t="s">
        <v>20</v>
      </c>
      <c r="D707" s="10" t="s">
        <v>17</v>
      </c>
      <c r="E707" s="9">
        <f>I707*E701/100</f>
        <v>5632.733616</v>
      </c>
      <c r="F707" s="9">
        <f>I707*F701/100</f>
        <v>5632.733616</v>
      </c>
      <c r="G707" s="65">
        <v>0</v>
      </c>
      <c r="I707" s="2">
        <v>7.34</v>
      </c>
    </row>
    <row r="708" spans="1:9" ht="12.75">
      <c r="A708" s="83"/>
      <c r="B708" s="84"/>
      <c r="C708" s="12" t="s">
        <v>21</v>
      </c>
      <c r="D708" s="10" t="s">
        <v>22</v>
      </c>
      <c r="E708" s="9">
        <f>I708*E701/100</f>
        <v>191.85060000000001</v>
      </c>
      <c r="F708" s="9">
        <f>I708*F701/100</f>
        <v>191.85060000000001</v>
      </c>
      <c r="G708" s="65">
        <v>0</v>
      </c>
      <c r="I708" s="2">
        <v>0.25</v>
      </c>
    </row>
    <row r="709" spans="1:9" ht="12.75">
      <c r="A709" s="83"/>
      <c r="B709" s="84"/>
      <c r="C709" s="12" t="s">
        <v>23</v>
      </c>
      <c r="D709" s="10" t="s">
        <v>12</v>
      </c>
      <c r="E709" s="9">
        <f>I709*E701/100</f>
        <v>13913.005512000002</v>
      </c>
      <c r="F709" s="9">
        <f>I709*F701/100</f>
        <v>13913.005512000002</v>
      </c>
      <c r="G709" s="65">
        <v>0</v>
      </c>
      <c r="I709" s="2">
        <v>18.13</v>
      </c>
    </row>
    <row r="710" spans="1:9" ht="26.25" thickBot="1">
      <c r="A710" s="83"/>
      <c r="B710" s="84"/>
      <c r="C710" s="12" t="s">
        <v>24</v>
      </c>
      <c r="D710" s="10" t="s">
        <v>17</v>
      </c>
      <c r="E710" s="9">
        <f>I710*E701/100</f>
        <v>17964.890184000004</v>
      </c>
      <c r="F710" s="9">
        <f>I710*F701/100</f>
        <v>17964.890184000004</v>
      </c>
      <c r="G710" s="65">
        <v>0</v>
      </c>
      <c r="I710" s="2">
        <v>23.41</v>
      </c>
    </row>
    <row r="711" spans="1:7" ht="12.75">
      <c r="A711" s="26" t="s">
        <v>6</v>
      </c>
      <c r="B711" s="27" t="s">
        <v>86</v>
      </c>
      <c r="C711" s="28" t="s">
        <v>8</v>
      </c>
      <c r="D711" s="28"/>
      <c r="E711" s="30">
        <f>E713+E714+E715</f>
        <v>230735.28</v>
      </c>
      <c r="F711" s="30">
        <f>F713+F714+F715</f>
        <v>230735.28</v>
      </c>
      <c r="G711" s="64">
        <v>0</v>
      </c>
    </row>
    <row r="712" spans="1:7" ht="12.75" hidden="1">
      <c r="A712" s="20"/>
      <c r="B712" s="21"/>
      <c r="C712" s="7" t="s">
        <v>36</v>
      </c>
      <c r="D712" s="7"/>
      <c r="E712" s="9">
        <v>47899.32</v>
      </c>
      <c r="F712" s="9">
        <v>47899.32</v>
      </c>
      <c r="G712" s="65">
        <v>0</v>
      </c>
    </row>
    <row r="713" spans="1:7" ht="12.75">
      <c r="A713" s="81"/>
      <c r="B713" s="82"/>
      <c r="C713" s="7" t="s">
        <v>30</v>
      </c>
      <c r="D713" s="8" t="s">
        <v>10</v>
      </c>
      <c r="E713" s="9">
        <v>11340</v>
      </c>
      <c r="F713" s="9">
        <v>11340</v>
      </c>
      <c r="G713" s="65">
        <v>0</v>
      </c>
    </row>
    <row r="714" spans="1:7" ht="12.75">
      <c r="A714" s="83"/>
      <c r="B714" s="84"/>
      <c r="C714" s="7" t="s">
        <v>38</v>
      </c>
      <c r="D714" s="10" t="s">
        <v>12</v>
      </c>
      <c r="E714" s="9">
        <v>100589.88</v>
      </c>
      <c r="F714" s="9">
        <v>100589.88</v>
      </c>
      <c r="G714" s="65">
        <v>0</v>
      </c>
    </row>
    <row r="715" spans="1:7" ht="12.75">
      <c r="A715" s="83"/>
      <c r="B715" s="84"/>
      <c r="C715" s="7" t="s">
        <v>11</v>
      </c>
      <c r="D715" s="10" t="s">
        <v>12</v>
      </c>
      <c r="E715" s="9">
        <f>E716+E712</f>
        <v>118805.4</v>
      </c>
      <c r="F715" s="9">
        <f>F716+F712</f>
        <v>118805.4</v>
      </c>
      <c r="G715" s="65">
        <v>0</v>
      </c>
    </row>
    <row r="716" spans="1:7" ht="12.75" customHeight="1" hidden="1">
      <c r="A716" s="83"/>
      <c r="B716" s="84"/>
      <c r="C716" s="7" t="s">
        <v>11</v>
      </c>
      <c r="D716" s="7"/>
      <c r="E716" s="9">
        <v>70906.08</v>
      </c>
      <c r="F716" s="9">
        <v>70906.08</v>
      </c>
      <c r="G716" s="65">
        <v>0</v>
      </c>
    </row>
    <row r="717" spans="1:7" ht="12.75">
      <c r="A717" s="83"/>
      <c r="B717" s="84"/>
      <c r="C717" s="8" t="s">
        <v>13</v>
      </c>
      <c r="D717" s="8"/>
      <c r="E717" s="9"/>
      <c r="F717" s="9"/>
      <c r="G717" s="65"/>
    </row>
    <row r="718" spans="1:9" ht="12.75">
      <c r="A718" s="83"/>
      <c r="B718" s="84"/>
      <c r="C718" s="12" t="s">
        <v>14</v>
      </c>
      <c r="D718" s="10" t="s">
        <v>15</v>
      </c>
      <c r="E718" s="9">
        <f>(E716*I718/100)+E712</f>
        <v>58889.7624</v>
      </c>
      <c r="F718" s="9">
        <f>(F716*I718/100)+F712</f>
        <v>58889.7624</v>
      </c>
      <c r="G718" s="65">
        <v>0</v>
      </c>
      <c r="I718" s="2">
        <v>15.5</v>
      </c>
    </row>
    <row r="719" spans="1:9" ht="12.75">
      <c r="A719" s="83"/>
      <c r="B719" s="84"/>
      <c r="C719" s="12" t="s">
        <v>16</v>
      </c>
      <c r="D719" s="10" t="s">
        <v>17</v>
      </c>
      <c r="E719" s="9">
        <f>I719*E716/100</f>
        <v>10345.197072</v>
      </c>
      <c r="F719" s="9">
        <f>I719*F716/100</f>
        <v>10345.197072</v>
      </c>
      <c r="G719" s="65">
        <v>0</v>
      </c>
      <c r="I719" s="2">
        <v>14.59</v>
      </c>
    </row>
    <row r="720" spans="1:9" ht="12.75">
      <c r="A720" s="83"/>
      <c r="B720" s="84"/>
      <c r="C720" s="12" t="s">
        <v>18</v>
      </c>
      <c r="D720" s="10" t="s">
        <v>17</v>
      </c>
      <c r="E720" s="9">
        <f>I720*E716/100</f>
        <v>5672.4864</v>
      </c>
      <c r="F720" s="9">
        <f>I720*F716/100</f>
        <v>5672.4864</v>
      </c>
      <c r="G720" s="65">
        <v>0</v>
      </c>
      <c r="I720" s="2">
        <v>8</v>
      </c>
    </row>
    <row r="721" spans="1:9" ht="12.75">
      <c r="A721" s="83"/>
      <c r="B721" s="84"/>
      <c r="C721" s="12" t="s">
        <v>19</v>
      </c>
      <c r="D721" s="10" t="s">
        <v>17</v>
      </c>
      <c r="E721" s="9">
        <f>I721*E716/100</f>
        <v>9061.797024</v>
      </c>
      <c r="F721" s="9">
        <f>I721*F716/100</f>
        <v>9061.797024</v>
      </c>
      <c r="G721" s="65">
        <v>0</v>
      </c>
      <c r="I721" s="2">
        <v>12.78</v>
      </c>
    </row>
    <row r="722" spans="1:9" ht="12.75">
      <c r="A722" s="83"/>
      <c r="B722" s="84"/>
      <c r="C722" s="12" t="s">
        <v>20</v>
      </c>
      <c r="D722" s="10" t="s">
        <v>17</v>
      </c>
      <c r="E722" s="9">
        <f>I722*E716/100</f>
        <v>5204.506272</v>
      </c>
      <c r="F722" s="9">
        <f>I722*F716/100</f>
        <v>5204.506272</v>
      </c>
      <c r="G722" s="65">
        <v>0</v>
      </c>
      <c r="I722" s="2">
        <v>7.34</v>
      </c>
    </row>
    <row r="723" spans="1:9" ht="12.75">
      <c r="A723" s="83"/>
      <c r="B723" s="84"/>
      <c r="C723" s="12" t="s">
        <v>21</v>
      </c>
      <c r="D723" s="10" t="s">
        <v>22</v>
      </c>
      <c r="E723" s="9">
        <f>I723*E716/100</f>
        <v>177.2652</v>
      </c>
      <c r="F723" s="9">
        <f>I723*F716/100</f>
        <v>177.2652</v>
      </c>
      <c r="G723" s="65">
        <v>0</v>
      </c>
      <c r="I723" s="2">
        <v>0.25</v>
      </c>
    </row>
    <row r="724" spans="1:9" ht="12.75">
      <c r="A724" s="83"/>
      <c r="B724" s="84"/>
      <c r="C724" s="12" t="s">
        <v>23</v>
      </c>
      <c r="D724" s="10" t="s">
        <v>12</v>
      </c>
      <c r="E724" s="9">
        <f>I724*E716/100</f>
        <v>12855.272304</v>
      </c>
      <c r="F724" s="9">
        <f>I724*F716/100</f>
        <v>12855.272304</v>
      </c>
      <c r="G724" s="65">
        <v>0</v>
      </c>
      <c r="I724" s="2">
        <v>18.13</v>
      </c>
    </row>
    <row r="725" spans="1:9" ht="26.25" thickBot="1">
      <c r="A725" s="83"/>
      <c r="B725" s="84"/>
      <c r="C725" s="12" t="s">
        <v>24</v>
      </c>
      <c r="D725" s="10" t="s">
        <v>17</v>
      </c>
      <c r="E725" s="9">
        <f>I725*E716/100</f>
        <v>16599.113328</v>
      </c>
      <c r="F725" s="9">
        <f>I725*F716/100</f>
        <v>16599.113328</v>
      </c>
      <c r="G725" s="65">
        <v>0</v>
      </c>
      <c r="I725" s="2">
        <v>23.41</v>
      </c>
    </row>
    <row r="726" spans="1:7" ht="12.75">
      <c r="A726" s="26" t="s">
        <v>6</v>
      </c>
      <c r="B726" s="27" t="s">
        <v>87</v>
      </c>
      <c r="C726" s="28" t="s">
        <v>8</v>
      </c>
      <c r="D726" s="28"/>
      <c r="E726" s="30">
        <f>E728+E729</f>
        <v>270846.6</v>
      </c>
      <c r="F726" s="30">
        <f>F728+F729</f>
        <v>270846.6</v>
      </c>
      <c r="G726" s="64">
        <v>0</v>
      </c>
    </row>
    <row r="727" spans="1:7" ht="12.75" hidden="1">
      <c r="A727" s="20"/>
      <c r="B727" s="21"/>
      <c r="C727" s="7" t="s">
        <v>36</v>
      </c>
      <c r="D727" s="7"/>
      <c r="E727" s="19"/>
      <c r="F727" s="19"/>
      <c r="G727" s="65">
        <v>0</v>
      </c>
    </row>
    <row r="728" spans="1:7" ht="12.75">
      <c r="A728" s="81"/>
      <c r="B728" s="82"/>
      <c r="C728" s="7" t="s">
        <v>30</v>
      </c>
      <c r="D728" s="8" t="s">
        <v>10</v>
      </c>
      <c r="E728" s="9">
        <v>10920</v>
      </c>
      <c r="F728" s="9">
        <v>10920</v>
      </c>
      <c r="G728" s="65">
        <v>0</v>
      </c>
    </row>
    <row r="729" spans="1:7" ht="12.75">
      <c r="A729" s="83"/>
      <c r="B729" s="84"/>
      <c r="C729" s="7" t="s">
        <v>11</v>
      </c>
      <c r="D729" s="10" t="s">
        <v>12</v>
      </c>
      <c r="E729" s="9">
        <f>E730+E727</f>
        <v>259926.6</v>
      </c>
      <c r="F729" s="9">
        <f>F730+F727</f>
        <v>259926.6</v>
      </c>
      <c r="G729" s="65">
        <v>0</v>
      </c>
    </row>
    <row r="730" spans="1:7" ht="12.75" customHeight="1" hidden="1">
      <c r="A730" s="83"/>
      <c r="B730" s="84"/>
      <c r="C730" s="7" t="s">
        <v>11</v>
      </c>
      <c r="D730" s="7"/>
      <c r="E730" s="9">
        <v>259926.6</v>
      </c>
      <c r="F730" s="9">
        <v>259926.6</v>
      </c>
      <c r="G730" s="65">
        <v>0</v>
      </c>
    </row>
    <row r="731" spans="1:7" ht="12.75">
      <c r="A731" s="83"/>
      <c r="B731" s="84"/>
      <c r="C731" s="8" t="s">
        <v>13</v>
      </c>
      <c r="D731" s="8"/>
      <c r="E731" s="9"/>
      <c r="F731" s="9"/>
      <c r="G731" s="65"/>
    </row>
    <row r="732" spans="1:9" ht="12.75">
      <c r="A732" s="83"/>
      <c r="B732" s="84"/>
      <c r="C732" s="12" t="s">
        <v>14</v>
      </c>
      <c r="D732" s="10" t="s">
        <v>15</v>
      </c>
      <c r="E732" s="9">
        <f>E730*I732/100</f>
        <v>40288.623</v>
      </c>
      <c r="F732" s="9">
        <f>(F730*I732/100)+F727</f>
        <v>40288.623</v>
      </c>
      <c r="G732" s="65">
        <v>0</v>
      </c>
      <c r="I732" s="2">
        <v>15.5</v>
      </c>
    </row>
    <row r="733" spans="1:9" ht="12.75">
      <c r="A733" s="83"/>
      <c r="B733" s="84"/>
      <c r="C733" s="12" t="s">
        <v>16</v>
      </c>
      <c r="D733" s="10" t="s">
        <v>17</v>
      </c>
      <c r="E733" s="9">
        <f>I733*E730/100</f>
        <v>37923.29094</v>
      </c>
      <c r="F733" s="9">
        <f>I733*F730/100</f>
        <v>37923.29094</v>
      </c>
      <c r="G733" s="65">
        <v>0</v>
      </c>
      <c r="I733" s="2">
        <v>14.59</v>
      </c>
    </row>
    <row r="734" spans="1:9" ht="12.75">
      <c r="A734" s="83"/>
      <c r="B734" s="84"/>
      <c r="C734" s="12" t="s">
        <v>18</v>
      </c>
      <c r="D734" s="10" t="s">
        <v>17</v>
      </c>
      <c r="E734" s="9">
        <f>I734*E730/100</f>
        <v>20794.128</v>
      </c>
      <c r="F734" s="9">
        <f>I734*F730/100</f>
        <v>20794.128</v>
      </c>
      <c r="G734" s="65">
        <v>0</v>
      </c>
      <c r="I734" s="2">
        <v>8</v>
      </c>
    </row>
    <row r="735" spans="1:9" ht="12.75">
      <c r="A735" s="83"/>
      <c r="B735" s="84"/>
      <c r="C735" s="12" t="s">
        <v>19</v>
      </c>
      <c r="D735" s="10" t="s">
        <v>17</v>
      </c>
      <c r="E735" s="9">
        <f>I735*E730/100</f>
        <v>33218.61948</v>
      </c>
      <c r="F735" s="9">
        <f>I735*F730/100</f>
        <v>33218.61948</v>
      </c>
      <c r="G735" s="65">
        <v>0</v>
      </c>
      <c r="I735" s="2">
        <v>12.78</v>
      </c>
    </row>
    <row r="736" spans="1:9" ht="12.75">
      <c r="A736" s="83"/>
      <c r="B736" s="84"/>
      <c r="C736" s="12" t="s">
        <v>20</v>
      </c>
      <c r="D736" s="10" t="s">
        <v>17</v>
      </c>
      <c r="E736" s="9">
        <f>I736*E730/100</f>
        <v>19078.61244</v>
      </c>
      <c r="F736" s="9">
        <f>I736*F730/100</f>
        <v>19078.61244</v>
      </c>
      <c r="G736" s="65">
        <v>0</v>
      </c>
      <c r="I736" s="2">
        <v>7.34</v>
      </c>
    </row>
    <row r="737" spans="1:9" ht="12.75">
      <c r="A737" s="83"/>
      <c r="B737" s="84"/>
      <c r="C737" s="12" t="s">
        <v>21</v>
      </c>
      <c r="D737" s="10" t="s">
        <v>22</v>
      </c>
      <c r="E737" s="9">
        <f>I737*E730/100</f>
        <v>649.8165</v>
      </c>
      <c r="F737" s="9">
        <f>I737*F730/100</f>
        <v>649.8165</v>
      </c>
      <c r="G737" s="65">
        <v>0</v>
      </c>
      <c r="I737" s="2">
        <v>0.25</v>
      </c>
    </row>
    <row r="738" spans="1:9" ht="12.75">
      <c r="A738" s="83"/>
      <c r="B738" s="84"/>
      <c r="C738" s="12" t="s">
        <v>23</v>
      </c>
      <c r="D738" s="10" t="s">
        <v>12</v>
      </c>
      <c r="E738" s="9">
        <f>I738*E730/100</f>
        <v>47124.692579999995</v>
      </c>
      <c r="F738" s="9">
        <f>I738*F730/100</f>
        <v>47124.692579999995</v>
      </c>
      <c r="G738" s="65">
        <v>0</v>
      </c>
      <c r="I738" s="2">
        <v>18.13</v>
      </c>
    </row>
    <row r="739" spans="1:9" ht="26.25" thickBot="1">
      <c r="A739" s="83"/>
      <c r="B739" s="84"/>
      <c r="C739" s="12" t="s">
        <v>24</v>
      </c>
      <c r="D739" s="10" t="s">
        <v>17</v>
      </c>
      <c r="E739" s="9">
        <f>I739*E730/100</f>
        <v>60848.81706</v>
      </c>
      <c r="F739" s="9">
        <f>I739*F730/100</f>
        <v>60848.81706</v>
      </c>
      <c r="G739" s="65">
        <v>0</v>
      </c>
      <c r="I739" s="2">
        <v>23.41</v>
      </c>
    </row>
    <row r="740" spans="1:7" ht="12.75">
      <c r="A740" s="26" t="s">
        <v>6</v>
      </c>
      <c r="B740" s="27" t="s">
        <v>88</v>
      </c>
      <c r="C740" s="28" t="s">
        <v>8</v>
      </c>
      <c r="D740" s="28"/>
      <c r="E740" s="30">
        <f>E742+E743</f>
        <v>422118.05</v>
      </c>
      <c r="F740" s="30">
        <f>F742+F743</f>
        <v>422118.05</v>
      </c>
      <c r="G740" s="64">
        <v>0</v>
      </c>
    </row>
    <row r="741" spans="1:7" ht="12.75" hidden="1">
      <c r="A741" s="20"/>
      <c r="B741" s="21"/>
      <c r="C741" s="7" t="s">
        <v>36</v>
      </c>
      <c r="D741" s="7"/>
      <c r="E741" s="18">
        <v>727.55</v>
      </c>
      <c r="F741" s="18">
        <v>727.55</v>
      </c>
      <c r="G741" s="65">
        <v>0</v>
      </c>
    </row>
    <row r="742" spans="1:7" ht="12.75">
      <c r="A742" s="81"/>
      <c r="B742" s="82"/>
      <c r="C742" s="7" t="s">
        <v>30</v>
      </c>
      <c r="D742" s="8" t="s">
        <v>10</v>
      </c>
      <c r="E742" s="9">
        <v>11760</v>
      </c>
      <c r="F742" s="9">
        <v>11760</v>
      </c>
      <c r="G742" s="65">
        <v>0</v>
      </c>
    </row>
    <row r="743" spans="1:7" ht="12.75">
      <c r="A743" s="83"/>
      <c r="B743" s="84"/>
      <c r="C743" s="7" t="s">
        <v>11</v>
      </c>
      <c r="D743" s="10" t="s">
        <v>12</v>
      </c>
      <c r="E743" s="9">
        <f>E744+E741</f>
        <v>410358.05</v>
      </c>
      <c r="F743" s="9">
        <f>F744+F741</f>
        <v>410358.05</v>
      </c>
      <c r="G743" s="65">
        <v>0</v>
      </c>
    </row>
    <row r="744" spans="1:7" ht="12.75" customHeight="1" hidden="1">
      <c r="A744" s="83"/>
      <c r="B744" s="84"/>
      <c r="C744" s="7" t="s">
        <v>11</v>
      </c>
      <c r="D744" s="7"/>
      <c r="E744" s="9">
        <v>409630.5</v>
      </c>
      <c r="F744" s="9">
        <v>409630.5</v>
      </c>
      <c r="G744" s="65">
        <v>0</v>
      </c>
    </row>
    <row r="745" spans="1:7" ht="12.75">
      <c r="A745" s="83"/>
      <c r="B745" s="84"/>
      <c r="C745" s="8" t="s">
        <v>13</v>
      </c>
      <c r="D745" s="8"/>
      <c r="E745" s="9"/>
      <c r="F745" s="9"/>
      <c r="G745" s="65"/>
    </row>
    <row r="746" spans="1:9" ht="12.75">
      <c r="A746" s="83"/>
      <c r="B746" s="84"/>
      <c r="C746" s="12" t="s">
        <v>14</v>
      </c>
      <c r="D746" s="10" t="s">
        <v>15</v>
      </c>
      <c r="E746" s="9">
        <f>(E744*I746/100)+E741</f>
        <v>64220.277500000004</v>
      </c>
      <c r="F746" s="9">
        <f>(F744*I746/100)+F741</f>
        <v>64220.277500000004</v>
      </c>
      <c r="G746" s="65">
        <v>0</v>
      </c>
      <c r="I746" s="2">
        <v>15.5</v>
      </c>
    </row>
    <row r="747" spans="1:9" ht="12.75">
      <c r="A747" s="83"/>
      <c r="B747" s="84"/>
      <c r="C747" s="12" t="s">
        <v>16</v>
      </c>
      <c r="D747" s="10" t="s">
        <v>17</v>
      </c>
      <c r="E747" s="9">
        <f>I747*E744/100</f>
        <v>59765.08995</v>
      </c>
      <c r="F747" s="9">
        <f>I747*F744/100</f>
        <v>59765.08995</v>
      </c>
      <c r="G747" s="65">
        <v>0</v>
      </c>
      <c r="I747" s="2">
        <v>14.59</v>
      </c>
    </row>
    <row r="748" spans="1:9" ht="12.75">
      <c r="A748" s="83"/>
      <c r="B748" s="84"/>
      <c r="C748" s="12" t="s">
        <v>18</v>
      </c>
      <c r="D748" s="10" t="s">
        <v>17</v>
      </c>
      <c r="E748" s="9">
        <f>I748*E744/100</f>
        <v>32770.44</v>
      </c>
      <c r="F748" s="9">
        <f>I748*F744/100</f>
        <v>32770.44</v>
      </c>
      <c r="G748" s="65">
        <v>0</v>
      </c>
      <c r="I748" s="2">
        <v>8</v>
      </c>
    </row>
    <row r="749" spans="1:9" ht="12.75">
      <c r="A749" s="83"/>
      <c r="B749" s="84"/>
      <c r="C749" s="12" t="s">
        <v>19</v>
      </c>
      <c r="D749" s="10" t="s">
        <v>17</v>
      </c>
      <c r="E749" s="9">
        <f>I749*E744/100</f>
        <v>52350.7779</v>
      </c>
      <c r="F749" s="9">
        <f>I749*F744/100</f>
        <v>52350.7779</v>
      </c>
      <c r="G749" s="65">
        <v>0</v>
      </c>
      <c r="I749" s="2">
        <v>12.78</v>
      </c>
    </row>
    <row r="750" spans="1:9" ht="12.75">
      <c r="A750" s="83"/>
      <c r="B750" s="84"/>
      <c r="C750" s="12" t="s">
        <v>20</v>
      </c>
      <c r="D750" s="10" t="s">
        <v>17</v>
      </c>
      <c r="E750" s="9">
        <f>I750*E744/100</f>
        <v>30066.8787</v>
      </c>
      <c r="F750" s="9">
        <f>I750*F744/100</f>
        <v>30066.8787</v>
      </c>
      <c r="G750" s="65">
        <v>0</v>
      </c>
      <c r="I750" s="2">
        <v>7.34</v>
      </c>
    </row>
    <row r="751" spans="1:9" ht="12.75">
      <c r="A751" s="83"/>
      <c r="B751" s="84"/>
      <c r="C751" s="12" t="s">
        <v>21</v>
      </c>
      <c r="D751" s="10" t="s">
        <v>22</v>
      </c>
      <c r="E751" s="9">
        <f>I751*E744/100</f>
        <v>1024.07625</v>
      </c>
      <c r="F751" s="9">
        <f>I751*F744/100</f>
        <v>1024.07625</v>
      </c>
      <c r="G751" s="65">
        <v>0</v>
      </c>
      <c r="I751" s="2">
        <v>0.25</v>
      </c>
    </row>
    <row r="752" spans="1:9" ht="12.75">
      <c r="A752" s="83"/>
      <c r="B752" s="84"/>
      <c r="C752" s="12" t="s">
        <v>23</v>
      </c>
      <c r="D752" s="10" t="s">
        <v>12</v>
      </c>
      <c r="E752" s="9">
        <f>I752*E744/100</f>
        <v>74266.00964999999</v>
      </c>
      <c r="F752" s="9">
        <f>I752*F744/100</f>
        <v>74266.00964999999</v>
      </c>
      <c r="G752" s="65">
        <v>0</v>
      </c>
      <c r="I752" s="2">
        <v>18.13</v>
      </c>
    </row>
    <row r="753" spans="1:9" ht="26.25" thickBot="1">
      <c r="A753" s="83"/>
      <c r="B753" s="84"/>
      <c r="C753" s="12" t="s">
        <v>24</v>
      </c>
      <c r="D753" s="10" t="s">
        <v>17</v>
      </c>
      <c r="E753" s="9">
        <f>I753*E744/100</f>
        <v>95894.50005</v>
      </c>
      <c r="F753" s="9">
        <f>I753*F744/100</f>
        <v>95894.50005</v>
      </c>
      <c r="G753" s="65">
        <v>0</v>
      </c>
      <c r="I753" s="2">
        <v>23.41</v>
      </c>
    </row>
    <row r="754" spans="1:7" ht="12.75">
      <c r="A754" s="26" t="s">
        <v>6</v>
      </c>
      <c r="B754" s="27" t="s">
        <v>89</v>
      </c>
      <c r="C754" s="28" t="s">
        <v>8</v>
      </c>
      <c r="D754" s="28"/>
      <c r="E754" s="30">
        <f>E756+E758</f>
        <v>207617.64</v>
      </c>
      <c r="F754" s="30">
        <f>F756+F758</f>
        <v>207617.64</v>
      </c>
      <c r="G754" s="64">
        <v>0</v>
      </c>
    </row>
    <row r="755" spans="1:7" ht="12.75" hidden="1">
      <c r="A755" s="20"/>
      <c r="B755" s="21"/>
      <c r="C755" s="7" t="s">
        <v>36</v>
      </c>
      <c r="D755" s="7"/>
      <c r="E755" s="19"/>
      <c r="F755" s="19"/>
      <c r="G755" s="65">
        <v>0</v>
      </c>
    </row>
    <row r="756" spans="1:7" ht="12.75">
      <c r="A756" s="81"/>
      <c r="B756" s="82"/>
      <c r="C756" s="7" t="s">
        <v>9</v>
      </c>
      <c r="D756" s="8" t="s">
        <v>10</v>
      </c>
      <c r="E756" s="9">
        <v>12960</v>
      </c>
      <c r="F756" s="9">
        <v>12960</v>
      </c>
      <c r="G756" s="65">
        <v>0</v>
      </c>
    </row>
    <row r="757" spans="1:7" ht="12.75" customHeight="1" hidden="1">
      <c r="A757" s="83"/>
      <c r="B757" s="84"/>
      <c r="C757" s="7" t="s">
        <v>30</v>
      </c>
      <c r="D757" s="7"/>
      <c r="E757" s="19"/>
      <c r="F757" s="19"/>
      <c r="G757" s="65">
        <v>0</v>
      </c>
    </row>
    <row r="758" spans="1:7" ht="12.75">
      <c r="A758" s="83"/>
      <c r="B758" s="84"/>
      <c r="C758" s="7" t="s">
        <v>11</v>
      </c>
      <c r="D758" s="10" t="s">
        <v>12</v>
      </c>
      <c r="E758" s="18">
        <f>E759+E755</f>
        <v>194657.64</v>
      </c>
      <c r="F758" s="18">
        <f>F759+F755</f>
        <v>194657.64</v>
      </c>
      <c r="G758" s="65">
        <v>0</v>
      </c>
    </row>
    <row r="759" spans="1:7" ht="12.75" customHeight="1" hidden="1">
      <c r="A759" s="83"/>
      <c r="B759" s="84"/>
      <c r="C759" s="7" t="s">
        <v>11</v>
      </c>
      <c r="D759" s="7"/>
      <c r="E759" s="9">
        <v>194657.64</v>
      </c>
      <c r="F759" s="9">
        <v>194657.64</v>
      </c>
      <c r="G759" s="65">
        <v>0</v>
      </c>
    </row>
    <row r="760" spans="1:7" ht="12.75">
      <c r="A760" s="83"/>
      <c r="B760" s="84"/>
      <c r="C760" s="8" t="s">
        <v>13</v>
      </c>
      <c r="D760" s="8"/>
      <c r="E760" s="9"/>
      <c r="F760" s="9"/>
      <c r="G760" s="65"/>
    </row>
    <row r="761" spans="1:9" ht="12.75">
      <c r="A761" s="83"/>
      <c r="B761" s="84"/>
      <c r="C761" s="12" t="s">
        <v>14</v>
      </c>
      <c r="D761" s="10" t="s">
        <v>15</v>
      </c>
      <c r="E761" s="9">
        <f>E759*I761/100</f>
        <v>30171.934200000003</v>
      </c>
      <c r="F761" s="9">
        <f>F759*I761/100</f>
        <v>30171.934200000003</v>
      </c>
      <c r="G761" s="65">
        <v>0</v>
      </c>
      <c r="I761" s="2">
        <v>15.5</v>
      </c>
    </row>
    <row r="762" spans="1:9" ht="12.75">
      <c r="A762" s="83"/>
      <c r="B762" s="84"/>
      <c r="C762" s="12" t="s">
        <v>16</v>
      </c>
      <c r="D762" s="10" t="s">
        <v>17</v>
      </c>
      <c r="E762" s="9">
        <f>I762*E759/100</f>
        <v>28400.549676000002</v>
      </c>
      <c r="F762" s="9">
        <f>I762*F759/100</f>
        <v>28400.549676000002</v>
      </c>
      <c r="G762" s="65">
        <v>0</v>
      </c>
      <c r="I762" s="2">
        <v>14.59</v>
      </c>
    </row>
    <row r="763" spans="1:9" ht="12.75">
      <c r="A763" s="83"/>
      <c r="B763" s="84"/>
      <c r="C763" s="12" t="s">
        <v>18</v>
      </c>
      <c r="D763" s="10" t="s">
        <v>17</v>
      </c>
      <c r="E763" s="9">
        <f>I763*E759/100</f>
        <v>15572.611200000001</v>
      </c>
      <c r="F763" s="9">
        <f>I763*F759/100</f>
        <v>15572.611200000001</v>
      </c>
      <c r="G763" s="65">
        <v>0</v>
      </c>
      <c r="I763" s="2">
        <v>8</v>
      </c>
    </row>
    <row r="764" spans="1:9" ht="12.75">
      <c r="A764" s="83"/>
      <c r="B764" s="84"/>
      <c r="C764" s="12" t="s">
        <v>19</v>
      </c>
      <c r="D764" s="10" t="s">
        <v>17</v>
      </c>
      <c r="E764" s="9">
        <f>I764*E759/100</f>
        <v>24877.246392</v>
      </c>
      <c r="F764" s="9">
        <f>I764*F759/100</f>
        <v>24877.246392</v>
      </c>
      <c r="G764" s="65">
        <v>0</v>
      </c>
      <c r="I764" s="2">
        <v>12.78</v>
      </c>
    </row>
    <row r="765" spans="1:9" ht="12.75">
      <c r="A765" s="83"/>
      <c r="B765" s="84"/>
      <c r="C765" s="12" t="s">
        <v>20</v>
      </c>
      <c r="D765" s="10" t="s">
        <v>17</v>
      </c>
      <c r="E765" s="9">
        <f>I765*E759/100</f>
        <v>14287.870776</v>
      </c>
      <c r="F765" s="9">
        <f>I765*F759/100</f>
        <v>14287.870776</v>
      </c>
      <c r="G765" s="65">
        <v>0</v>
      </c>
      <c r="I765" s="2">
        <v>7.34</v>
      </c>
    </row>
    <row r="766" spans="1:9" ht="12.75">
      <c r="A766" s="83"/>
      <c r="B766" s="84"/>
      <c r="C766" s="12" t="s">
        <v>21</v>
      </c>
      <c r="D766" s="10" t="s">
        <v>22</v>
      </c>
      <c r="E766" s="9">
        <f>I766*E759/100</f>
        <v>486.64410000000004</v>
      </c>
      <c r="F766" s="9">
        <f>I766*F759/100</f>
        <v>486.64410000000004</v>
      </c>
      <c r="G766" s="65">
        <v>0</v>
      </c>
      <c r="I766" s="2">
        <v>0.25</v>
      </c>
    </row>
    <row r="767" spans="1:9" ht="12.75">
      <c r="A767" s="83"/>
      <c r="B767" s="84"/>
      <c r="C767" s="12" t="s">
        <v>23</v>
      </c>
      <c r="D767" s="10" t="s">
        <v>12</v>
      </c>
      <c r="E767" s="9">
        <f>I767*E759/100</f>
        <v>35291.430132</v>
      </c>
      <c r="F767" s="9">
        <f>I767*F759/100</f>
        <v>35291.430132</v>
      </c>
      <c r="G767" s="65">
        <v>0</v>
      </c>
      <c r="I767" s="2">
        <v>18.13</v>
      </c>
    </row>
    <row r="768" spans="1:9" ht="26.25" thickBot="1">
      <c r="A768" s="83"/>
      <c r="B768" s="84"/>
      <c r="C768" s="12" t="s">
        <v>24</v>
      </c>
      <c r="D768" s="10" t="s">
        <v>17</v>
      </c>
      <c r="E768" s="9">
        <f>I768*E759/100</f>
        <v>45569.353524000006</v>
      </c>
      <c r="F768" s="9">
        <f>I768*F759/100</f>
        <v>45569.353524000006</v>
      </c>
      <c r="G768" s="65">
        <v>0</v>
      </c>
      <c r="I768" s="2">
        <v>23.41</v>
      </c>
    </row>
    <row r="769" spans="1:7" ht="12.75">
      <c r="A769" s="26" t="s">
        <v>6</v>
      </c>
      <c r="B769" s="27" t="s">
        <v>90</v>
      </c>
      <c r="C769" s="28" t="s">
        <v>8</v>
      </c>
      <c r="D769" s="28"/>
      <c r="E769" s="30">
        <f>E771+E772</f>
        <v>93309.72</v>
      </c>
      <c r="F769" s="30">
        <f>F771+F772</f>
        <v>93309.72</v>
      </c>
      <c r="G769" s="64">
        <v>0</v>
      </c>
    </row>
    <row r="770" spans="1:7" ht="12.75" hidden="1">
      <c r="A770" s="20"/>
      <c r="B770" s="21"/>
      <c r="C770" s="7" t="s">
        <v>36</v>
      </c>
      <c r="D770" s="7"/>
      <c r="E770" s="19"/>
      <c r="F770" s="19"/>
      <c r="G770" s="65">
        <v>0</v>
      </c>
    </row>
    <row r="771" spans="1:7" ht="12.75">
      <c r="A771" s="81"/>
      <c r="B771" s="82"/>
      <c r="C771" s="7" t="s">
        <v>30</v>
      </c>
      <c r="D771" s="8" t="s">
        <v>10</v>
      </c>
      <c r="E771" s="9">
        <v>4620</v>
      </c>
      <c r="F771" s="9">
        <v>4620</v>
      </c>
      <c r="G771" s="65">
        <v>0</v>
      </c>
    </row>
    <row r="772" spans="1:7" ht="12.75">
      <c r="A772" s="83"/>
      <c r="B772" s="84"/>
      <c r="C772" s="7" t="s">
        <v>11</v>
      </c>
      <c r="D772" s="10" t="s">
        <v>12</v>
      </c>
      <c r="E772" s="9">
        <f>E773+E770</f>
        <v>88689.72</v>
      </c>
      <c r="F772" s="9">
        <f>F773+F770</f>
        <v>88689.72</v>
      </c>
      <c r="G772" s="65">
        <v>0</v>
      </c>
    </row>
    <row r="773" spans="1:7" ht="12.75" customHeight="1" hidden="1">
      <c r="A773" s="83"/>
      <c r="B773" s="84"/>
      <c r="C773" s="7" t="s">
        <v>11</v>
      </c>
      <c r="D773" s="7"/>
      <c r="E773" s="9">
        <v>88689.72</v>
      </c>
      <c r="F773" s="9">
        <v>88689.72</v>
      </c>
      <c r="G773" s="65">
        <v>0</v>
      </c>
    </row>
    <row r="774" spans="1:7" ht="12.75">
      <c r="A774" s="83"/>
      <c r="B774" s="84"/>
      <c r="C774" s="8" t="s">
        <v>13</v>
      </c>
      <c r="D774" s="8"/>
      <c r="E774" s="9"/>
      <c r="F774" s="9"/>
      <c r="G774" s="65"/>
    </row>
    <row r="775" spans="1:9" ht="12.75">
      <c r="A775" s="83"/>
      <c r="B775" s="84"/>
      <c r="C775" s="12" t="s">
        <v>14</v>
      </c>
      <c r="D775" s="10" t="s">
        <v>15</v>
      </c>
      <c r="E775" s="9">
        <f>E773*I775/100</f>
        <v>13746.906599999998</v>
      </c>
      <c r="F775" s="9">
        <f>F773*I775/100</f>
        <v>13746.906599999998</v>
      </c>
      <c r="G775" s="65">
        <v>0</v>
      </c>
      <c r="I775" s="2">
        <v>15.5</v>
      </c>
    </row>
    <row r="776" spans="1:9" ht="12.75">
      <c r="A776" s="83"/>
      <c r="B776" s="84"/>
      <c r="C776" s="12" t="s">
        <v>16</v>
      </c>
      <c r="D776" s="10" t="s">
        <v>17</v>
      </c>
      <c r="E776" s="9">
        <f>I776*E773/100</f>
        <v>12939.830148000001</v>
      </c>
      <c r="F776" s="9">
        <f>I776*F773/100</f>
        <v>12939.830148000001</v>
      </c>
      <c r="G776" s="65">
        <v>0</v>
      </c>
      <c r="I776" s="2">
        <v>14.59</v>
      </c>
    </row>
    <row r="777" spans="1:9" ht="12.75">
      <c r="A777" s="83"/>
      <c r="B777" s="84"/>
      <c r="C777" s="12" t="s">
        <v>18</v>
      </c>
      <c r="D777" s="10" t="s">
        <v>17</v>
      </c>
      <c r="E777" s="9">
        <f>I777*E773/100</f>
        <v>7095.1776</v>
      </c>
      <c r="F777" s="9">
        <f>I777*F773/100</f>
        <v>7095.1776</v>
      </c>
      <c r="G777" s="65">
        <v>0</v>
      </c>
      <c r="I777" s="2">
        <v>8</v>
      </c>
    </row>
    <row r="778" spans="1:9" ht="12.75">
      <c r="A778" s="83"/>
      <c r="B778" s="84"/>
      <c r="C778" s="12" t="s">
        <v>19</v>
      </c>
      <c r="D778" s="10" t="s">
        <v>17</v>
      </c>
      <c r="E778" s="9">
        <f>I778*E773/100</f>
        <v>11334.546215999999</v>
      </c>
      <c r="F778" s="9">
        <f>I778*F773/100</f>
        <v>11334.546215999999</v>
      </c>
      <c r="G778" s="65">
        <v>0</v>
      </c>
      <c r="I778" s="2">
        <v>12.78</v>
      </c>
    </row>
    <row r="779" spans="1:9" ht="12.75">
      <c r="A779" s="83"/>
      <c r="B779" s="84"/>
      <c r="C779" s="12" t="s">
        <v>20</v>
      </c>
      <c r="D779" s="10" t="s">
        <v>17</v>
      </c>
      <c r="E779" s="9">
        <f>I779*E773/100</f>
        <v>6509.8254480000005</v>
      </c>
      <c r="F779" s="9">
        <f>I779*F773/100</f>
        <v>6509.8254480000005</v>
      </c>
      <c r="G779" s="65">
        <v>0</v>
      </c>
      <c r="I779" s="2">
        <v>7.34</v>
      </c>
    </row>
    <row r="780" spans="1:9" ht="12.75">
      <c r="A780" s="83"/>
      <c r="B780" s="84"/>
      <c r="C780" s="12" t="s">
        <v>21</v>
      </c>
      <c r="D780" s="10" t="s">
        <v>22</v>
      </c>
      <c r="E780" s="9">
        <f>I780*E773/100</f>
        <v>221.7243</v>
      </c>
      <c r="F780" s="9">
        <f>I780*F773/100</f>
        <v>221.7243</v>
      </c>
      <c r="G780" s="65">
        <v>0</v>
      </c>
      <c r="I780" s="2">
        <v>0.25</v>
      </c>
    </row>
    <row r="781" spans="1:9" ht="12.75">
      <c r="A781" s="83"/>
      <c r="B781" s="84"/>
      <c r="C781" s="12" t="s">
        <v>23</v>
      </c>
      <c r="D781" s="10" t="s">
        <v>12</v>
      </c>
      <c r="E781" s="9">
        <f>I781*E773/100</f>
        <v>16079.446235999998</v>
      </c>
      <c r="F781" s="9">
        <f>I781*F773/100</f>
        <v>16079.446235999998</v>
      </c>
      <c r="G781" s="65">
        <v>0</v>
      </c>
      <c r="I781" s="2">
        <v>18.13</v>
      </c>
    </row>
    <row r="782" spans="1:9" ht="26.25" thickBot="1">
      <c r="A782" s="83"/>
      <c r="B782" s="84"/>
      <c r="C782" s="12" t="s">
        <v>24</v>
      </c>
      <c r="D782" s="10" t="s">
        <v>17</v>
      </c>
      <c r="E782" s="9">
        <f>I782*E773/100</f>
        <v>20762.263452</v>
      </c>
      <c r="F782" s="9">
        <f>I782*F773/100</f>
        <v>20762.263452</v>
      </c>
      <c r="G782" s="65">
        <v>0</v>
      </c>
      <c r="I782" s="2">
        <v>23.41</v>
      </c>
    </row>
    <row r="783" spans="1:7" ht="12.75">
      <c r="A783" s="26" t="s">
        <v>6</v>
      </c>
      <c r="B783" s="27" t="s">
        <v>91</v>
      </c>
      <c r="C783" s="28" t="s">
        <v>8</v>
      </c>
      <c r="D783" s="28"/>
      <c r="E783" s="30">
        <f>E784+E785</f>
        <v>113408.28</v>
      </c>
      <c r="F783" s="30">
        <f>F784+F785</f>
        <v>113408.28</v>
      </c>
      <c r="G783" s="64">
        <v>0</v>
      </c>
    </row>
    <row r="784" spans="1:7" ht="12.75">
      <c r="A784" s="81"/>
      <c r="B784" s="82"/>
      <c r="C784" s="7" t="s">
        <v>9</v>
      </c>
      <c r="D784" s="8" t="s">
        <v>10</v>
      </c>
      <c r="E784" s="9">
        <v>9720</v>
      </c>
      <c r="F784" s="9">
        <v>9720</v>
      </c>
      <c r="G784" s="65">
        <v>0</v>
      </c>
    </row>
    <row r="785" spans="1:7" ht="12.75">
      <c r="A785" s="83"/>
      <c r="B785" s="84"/>
      <c r="C785" s="7" t="s">
        <v>11</v>
      </c>
      <c r="D785" s="10" t="s">
        <v>12</v>
      </c>
      <c r="E785" s="9">
        <v>103688.28</v>
      </c>
      <c r="F785" s="9">
        <v>103688.28</v>
      </c>
      <c r="G785" s="65">
        <v>0</v>
      </c>
    </row>
    <row r="786" spans="1:7" ht="12.75">
      <c r="A786" s="83"/>
      <c r="B786" s="84"/>
      <c r="C786" s="8" t="s">
        <v>13</v>
      </c>
      <c r="D786" s="8"/>
      <c r="E786" s="9"/>
      <c r="F786" s="9"/>
      <c r="G786" s="65"/>
    </row>
    <row r="787" spans="1:9" ht="12.75">
      <c r="A787" s="83"/>
      <c r="B787" s="84"/>
      <c r="C787" s="12" t="s">
        <v>14</v>
      </c>
      <c r="D787" s="10" t="s">
        <v>15</v>
      </c>
      <c r="E787" s="9">
        <f>E785*I787/100</f>
        <v>16071.683400000002</v>
      </c>
      <c r="F787" s="9">
        <f>F785*I787/100</f>
        <v>16071.683400000002</v>
      </c>
      <c r="G787" s="65">
        <v>0</v>
      </c>
      <c r="I787" s="2">
        <v>15.5</v>
      </c>
    </row>
    <row r="788" spans="1:9" ht="12.75">
      <c r="A788" s="83"/>
      <c r="B788" s="84"/>
      <c r="C788" s="12" t="s">
        <v>16</v>
      </c>
      <c r="D788" s="10" t="s">
        <v>17</v>
      </c>
      <c r="E788" s="9">
        <f>I788*E785/100</f>
        <v>15128.120052</v>
      </c>
      <c r="F788" s="9">
        <f>I788*F785/100</f>
        <v>15128.120052</v>
      </c>
      <c r="G788" s="65">
        <v>0</v>
      </c>
      <c r="I788" s="2">
        <v>14.59</v>
      </c>
    </row>
    <row r="789" spans="1:9" ht="12.75">
      <c r="A789" s="83"/>
      <c r="B789" s="84"/>
      <c r="C789" s="12" t="s">
        <v>18</v>
      </c>
      <c r="D789" s="10" t="s">
        <v>17</v>
      </c>
      <c r="E789" s="9">
        <f>I789*E785/100</f>
        <v>8295.0624</v>
      </c>
      <c r="F789" s="9">
        <f>I789*F785/100</f>
        <v>8295.0624</v>
      </c>
      <c r="G789" s="65">
        <v>0</v>
      </c>
      <c r="I789" s="2">
        <v>8</v>
      </c>
    </row>
    <row r="790" spans="1:9" ht="12.75">
      <c r="A790" s="83"/>
      <c r="B790" s="84"/>
      <c r="C790" s="12" t="s">
        <v>19</v>
      </c>
      <c r="D790" s="10" t="s">
        <v>17</v>
      </c>
      <c r="E790" s="9">
        <f>I790*E785/100</f>
        <v>13251.362184</v>
      </c>
      <c r="F790" s="9">
        <f>I790*F785/100</f>
        <v>13251.362184</v>
      </c>
      <c r="G790" s="65">
        <v>0</v>
      </c>
      <c r="I790" s="2">
        <v>12.78</v>
      </c>
    </row>
    <row r="791" spans="1:9" ht="12.75">
      <c r="A791" s="83"/>
      <c r="B791" s="84"/>
      <c r="C791" s="12" t="s">
        <v>20</v>
      </c>
      <c r="D791" s="10" t="s">
        <v>17</v>
      </c>
      <c r="E791" s="9">
        <f>I791*E785/100</f>
        <v>7610.719752</v>
      </c>
      <c r="F791" s="9">
        <f>I791*F785/100</f>
        <v>7610.719752</v>
      </c>
      <c r="G791" s="65">
        <v>0</v>
      </c>
      <c r="I791" s="2">
        <v>7.34</v>
      </c>
    </row>
    <row r="792" spans="1:9" ht="12.75">
      <c r="A792" s="83"/>
      <c r="B792" s="84"/>
      <c r="C792" s="12" t="s">
        <v>21</v>
      </c>
      <c r="D792" s="10" t="s">
        <v>22</v>
      </c>
      <c r="E792" s="9">
        <f>I792*E785/100</f>
        <v>259.2207</v>
      </c>
      <c r="F792" s="9">
        <f>I792*F785/100</f>
        <v>259.2207</v>
      </c>
      <c r="G792" s="65">
        <v>0</v>
      </c>
      <c r="I792" s="2">
        <v>0.25</v>
      </c>
    </row>
    <row r="793" spans="1:9" ht="12.75">
      <c r="A793" s="83"/>
      <c r="B793" s="84"/>
      <c r="C793" s="12" t="s">
        <v>23</v>
      </c>
      <c r="D793" s="10" t="s">
        <v>12</v>
      </c>
      <c r="E793" s="9">
        <f>I793*E785/100</f>
        <v>18798.685164</v>
      </c>
      <c r="F793" s="9">
        <f>I793*F785/100</f>
        <v>18798.685164</v>
      </c>
      <c r="G793" s="65">
        <v>0</v>
      </c>
      <c r="I793" s="2">
        <v>18.13</v>
      </c>
    </row>
    <row r="794" spans="1:9" ht="26.25" thickBot="1">
      <c r="A794" s="83"/>
      <c r="B794" s="84"/>
      <c r="C794" s="12" t="s">
        <v>24</v>
      </c>
      <c r="D794" s="10" t="s">
        <v>17</v>
      </c>
      <c r="E794" s="9">
        <f>I794*E785/100</f>
        <v>24273.426348</v>
      </c>
      <c r="F794" s="9">
        <f>I794*F785/100</f>
        <v>24273.426348</v>
      </c>
      <c r="G794" s="65">
        <v>0</v>
      </c>
      <c r="I794" s="2">
        <v>23.41</v>
      </c>
    </row>
    <row r="795" spans="1:7" ht="12.75">
      <c r="A795" s="26" t="s">
        <v>6</v>
      </c>
      <c r="B795" s="27" t="s">
        <v>92</v>
      </c>
      <c r="C795" s="28" t="s">
        <v>8</v>
      </c>
      <c r="D795" s="28"/>
      <c r="E795" s="30">
        <f>E797+E799</f>
        <v>216210.96</v>
      </c>
      <c r="F795" s="30">
        <f>F797+F799</f>
        <v>216210.96</v>
      </c>
      <c r="G795" s="64">
        <v>0</v>
      </c>
    </row>
    <row r="796" spans="1:7" ht="12.75" hidden="1">
      <c r="A796" s="20"/>
      <c r="B796" s="21"/>
      <c r="C796" s="7" t="s">
        <v>36</v>
      </c>
      <c r="D796" s="7"/>
      <c r="E796" s="19"/>
      <c r="F796" s="19"/>
      <c r="G796" s="65">
        <v>0</v>
      </c>
    </row>
    <row r="797" spans="1:7" ht="12.75">
      <c r="A797" s="81"/>
      <c r="B797" s="82"/>
      <c r="C797" s="7" t="s">
        <v>9</v>
      </c>
      <c r="D797" s="8" t="s">
        <v>10</v>
      </c>
      <c r="E797" s="9">
        <f>18360+E798</f>
        <v>20460</v>
      </c>
      <c r="F797" s="9">
        <f>18360+F798</f>
        <v>20460</v>
      </c>
      <c r="G797" s="65">
        <v>0</v>
      </c>
    </row>
    <row r="798" spans="1:7" ht="12.75" customHeight="1" hidden="1">
      <c r="A798" s="83"/>
      <c r="B798" s="84"/>
      <c r="C798" s="7" t="s">
        <v>30</v>
      </c>
      <c r="D798" s="7"/>
      <c r="E798" s="9">
        <v>2100</v>
      </c>
      <c r="F798" s="9">
        <v>2100</v>
      </c>
      <c r="G798" s="65">
        <v>0</v>
      </c>
    </row>
    <row r="799" spans="1:7" ht="12.75">
      <c r="A799" s="83"/>
      <c r="B799" s="84"/>
      <c r="C799" s="7" t="s">
        <v>11</v>
      </c>
      <c r="D799" s="10" t="s">
        <v>12</v>
      </c>
      <c r="E799" s="18">
        <f>E800+E796</f>
        <v>195750.96</v>
      </c>
      <c r="F799" s="18">
        <f>F800+F796</f>
        <v>195750.96</v>
      </c>
      <c r="G799" s="65">
        <v>0</v>
      </c>
    </row>
    <row r="800" spans="1:7" ht="12.75" customHeight="1" hidden="1">
      <c r="A800" s="83"/>
      <c r="B800" s="84"/>
      <c r="C800" s="7" t="s">
        <v>11</v>
      </c>
      <c r="D800" s="7"/>
      <c r="E800" s="9">
        <v>195750.96</v>
      </c>
      <c r="F800" s="9">
        <v>195750.96</v>
      </c>
      <c r="G800" s="65">
        <v>0</v>
      </c>
    </row>
    <row r="801" spans="1:7" ht="12.75">
      <c r="A801" s="83"/>
      <c r="B801" s="84"/>
      <c r="C801" s="8" t="s">
        <v>13</v>
      </c>
      <c r="D801" s="8"/>
      <c r="E801" s="9"/>
      <c r="F801" s="9"/>
      <c r="G801" s="65"/>
    </row>
    <row r="802" spans="1:9" ht="12.75">
      <c r="A802" s="83"/>
      <c r="B802" s="84"/>
      <c r="C802" s="12" t="s">
        <v>14</v>
      </c>
      <c r="D802" s="10" t="s">
        <v>15</v>
      </c>
      <c r="E802" s="9">
        <f>E800*I802/100</f>
        <v>30341.3988</v>
      </c>
      <c r="F802" s="9">
        <f>(F800*I802/100)+F796</f>
        <v>30341.3988</v>
      </c>
      <c r="G802" s="65">
        <v>0</v>
      </c>
      <c r="I802" s="2">
        <v>15.5</v>
      </c>
    </row>
    <row r="803" spans="1:9" ht="12.75">
      <c r="A803" s="83"/>
      <c r="B803" s="84"/>
      <c r="C803" s="12" t="s">
        <v>16</v>
      </c>
      <c r="D803" s="10" t="s">
        <v>17</v>
      </c>
      <c r="E803" s="9">
        <f>I803*E800/100</f>
        <v>28560.065064</v>
      </c>
      <c r="F803" s="9">
        <f>I803*F800/100</f>
        <v>28560.065064</v>
      </c>
      <c r="G803" s="65">
        <v>0</v>
      </c>
      <c r="I803" s="2">
        <v>14.59</v>
      </c>
    </row>
    <row r="804" spans="1:9" ht="12.75">
      <c r="A804" s="83"/>
      <c r="B804" s="84"/>
      <c r="C804" s="12" t="s">
        <v>18</v>
      </c>
      <c r="D804" s="10" t="s">
        <v>17</v>
      </c>
      <c r="E804" s="9">
        <f>I804*E800/100</f>
        <v>15660.076799999999</v>
      </c>
      <c r="F804" s="9">
        <f>I804*F800/100</f>
        <v>15660.076799999999</v>
      </c>
      <c r="G804" s="65">
        <v>0</v>
      </c>
      <c r="I804" s="2">
        <v>8</v>
      </c>
    </row>
    <row r="805" spans="1:9" ht="12.75">
      <c r="A805" s="83"/>
      <c r="B805" s="84"/>
      <c r="C805" s="12" t="s">
        <v>19</v>
      </c>
      <c r="D805" s="10" t="s">
        <v>17</v>
      </c>
      <c r="E805" s="9">
        <f>I805*E800/100</f>
        <v>25016.972687999998</v>
      </c>
      <c r="F805" s="9">
        <f>I805*F800/100</f>
        <v>25016.972687999998</v>
      </c>
      <c r="G805" s="65">
        <v>0</v>
      </c>
      <c r="I805" s="2">
        <v>12.78</v>
      </c>
    </row>
    <row r="806" spans="1:9" ht="12.75">
      <c r="A806" s="83"/>
      <c r="B806" s="84"/>
      <c r="C806" s="12" t="s">
        <v>20</v>
      </c>
      <c r="D806" s="10" t="s">
        <v>17</v>
      </c>
      <c r="E806" s="9">
        <f>I806*E800/100</f>
        <v>14368.120464</v>
      </c>
      <c r="F806" s="9">
        <f>I806*F800/100</f>
        <v>14368.120464</v>
      </c>
      <c r="G806" s="65">
        <v>0</v>
      </c>
      <c r="I806" s="2">
        <v>7.34</v>
      </c>
    </row>
    <row r="807" spans="1:9" ht="12.75">
      <c r="A807" s="83"/>
      <c r="B807" s="84"/>
      <c r="C807" s="12" t="s">
        <v>21</v>
      </c>
      <c r="D807" s="10" t="s">
        <v>22</v>
      </c>
      <c r="E807" s="9">
        <f>I807*E800/100</f>
        <v>489.37739999999997</v>
      </c>
      <c r="F807" s="9">
        <f>I807*F800/100</f>
        <v>489.37739999999997</v>
      </c>
      <c r="G807" s="65">
        <v>0</v>
      </c>
      <c r="I807" s="2">
        <v>0.25</v>
      </c>
    </row>
    <row r="808" spans="1:9" ht="12.75">
      <c r="A808" s="83"/>
      <c r="B808" s="84"/>
      <c r="C808" s="12" t="s">
        <v>23</v>
      </c>
      <c r="D808" s="10" t="s">
        <v>12</v>
      </c>
      <c r="E808" s="9">
        <f>I808*E800/100</f>
        <v>35489.649048</v>
      </c>
      <c r="F808" s="9">
        <f>I808*F800/100</f>
        <v>35489.649048</v>
      </c>
      <c r="G808" s="65">
        <v>0</v>
      </c>
      <c r="I808" s="2">
        <v>18.13</v>
      </c>
    </row>
    <row r="809" spans="1:9" ht="26.25" thickBot="1">
      <c r="A809" s="83"/>
      <c r="B809" s="84"/>
      <c r="C809" s="12" t="s">
        <v>24</v>
      </c>
      <c r="D809" s="10" t="s">
        <v>17</v>
      </c>
      <c r="E809" s="9">
        <f>I809*E800/100</f>
        <v>45825.299736</v>
      </c>
      <c r="F809" s="9">
        <f>I809*F800/100</f>
        <v>45825.299736</v>
      </c>
      <c r="G809" s="65">
        <v>0</v>
      </c>
      <c r="I809" s="2">
        <v>23.41</v>
      </c>
    </row>
    <row r="810" spans="1:7" ht="12.75">
      <c r="A810" s="26" t="s">
        <v>6</v>
      </c>
      <c r="B810" s="27" t="s">
        <v>93</v>
      </c>
      <c r="C810" s="28" t="s">
        <v>8</v>
      </c>
      <c r="D810" s="28"/>
      <c r="E810" s="30">
        <f>E812+E814</f>
        <v>216204.33999999997</v>
      </c>
      <c r="F810" s="30">
        <f>F812+F814</f>
        <v>216204.33999999997</v>
      </c>
      <c r="G810" s="64">
        <v>0</v>
      </c>
    </row>
    <row r="811" spans="1:7" ht="12.75" hidden="1">
      <c r="A811" s="20"/>
      <c r="B811" s="21"/>
      <c r="C811" s="7" t="s">
        <v>36</v>
      </c>
      <c r="D811" s="7"/>
      <c r="E811" s="18">
        <v>86.52</v>
      </c>
      <c r="F811" s="18">
        <v>86.52</v>
      </c>
      <c r="G811" s="65">
        <v>0</v>
      </c>
    </row>
    <row r="812" spans="1:7" ht="12.75">
      <c r="A812" s="81"/>
      <c r="B812" s="82"/>
      <c r="C812" s="7" t="s">
        <v>9</v>
      </c>
      <c r="D812" s="8" t="s">
        <v>10</v>
      </c>
      <c r="E812" s="9">
        <f>21059.11+E813</f>
        <v>21479.11</v>
      </c>
      <c r="F812" s="9">
        <f>21059.11+F813</f>
        <v>21479.11</v>
      </c>
      <c r="G812" s="65">
        <v>0</v>
      </c>
    </row>
    <row r="813" spans="1:7" ht="12.75" customHeight="1" hidden="1">
      <c r="A813" s="83"/>
      <c r="B813" s="84"/>
      <c r="C813" s="7" t="s">
        <v>30</v>
      </c>
      <c r="D813" s="7"/>
      <c r="E813" s="18">
        <v>420</v>
      </c>
      <c r="F813" s="18">
        <v>420</v>
      </c>
      <c r="G813" s="65">
        <v>0</v>
      </c>
    </row>
    <row r="814" spans="1:7" ht="12.75">
      <c r="A814" s="83"/>
      <c r="B814" s="84"/>
      <c r="C814" s="7" t="s">
        <v>11</v>
      </c>
      <c r="D814" s="10" t="s">
        <v>12</v>
      </c>
      <c r="E814" s="18">
        <f>E815+E811</f>
        <v>194725.22999999998</v>
      </c>
      <c r="F814" s="18">
        <f>F815+F811</f>
        <v>194725.22999999998</v>
      </c>
      <c r="G814" s="65">
        <v>0</v>
      </c>
    </row>
    <row r="815" spans="1:7" ht="12.75" customHeight="1" hidden="1">
      <c r="A815" s="83"/>
      <c r="B815" s="84"/>
      <c r="C815" s="7" t="s">
        <v>11</v>
      </c>
      <c r="D815" s="7"/>
      <c r="E815" s="9">
        <v>194638.71</v>
      </c>
      <c r="F815" s="9">
        <v>194638.71</v>
      </c>
      <c r="G815" s="65">
        <v>0</v>
      </c>
    </row>
    <row r="816" spans="1:7" ht="12.75">
      <c r="A816" s="83"/>
      <c r="B816" s="84"/>
      <c r="C816" s="8" t="s">
        <v>13</v>
      </c>
      <c r="D816" s="8"/>
      <c r="E816" s="9"/>
      <c r="F816" s="9"/>
      <c r="G816" s="65"/>
    </row>
    <row r="817" spans="1:9" ht="12.75">
      <c r="A817" s="83"/>
      <c r="B817" s="84"/>
      <c r="C817" s="12" t="s">
        <v>14</v>
      </c>
      <c r="D817" s="10" t="s">
        <v>15</v>
      </c>
      <c r="E817" s="9">
        <f>(E815*I817/100)+E811</f>
        <v>30255.52005</v>
      </c>
      <c r="F817" s="9">
        <f>(F815*I817/100)+F811</f>
        <v>30255.52005</v>
      </c>
      <c r="G817" s="65">
        <v>0</v>
      </c>
      <c r="I817" s="2">
        <v>15.5</v>
      </c>
    </row>
    <row r="818" spans="1:9" ht="12.75">
      <c r="A818" s="83"/>
      <c r="B818" s="84"/>
      <c r="C818" s="12" t="s">
        <v>16</v>
      </c>
      <c r="D818" s="10" t="s">
        <v>17</v>
      </c>
      <c r="E818" s="9">
        <f>I818*E815/100</f>
        <v>28397.787788999998</v>
      </c>
      <c r="F818" s="9">
        <f>I818*F815/100</f>
        <v>28397.787788999998</v>
      </c>
      <c r="G818" s="65">
        <v>0</v>
      </c>
      <c r="I818" s="2">
        <v>14.59</v>
      </c>
    </row>
    <row r="819" spans="1:9" ht="12.75">
      <c r="A819" s="83"/>
      <c r="B819" s="84"/>
      <c r="C819" s="12" t="s">
        <v>18</v>
      </c>
      <c r="D819" s="10" t="s">
        <v>17</v>
      </c>
      <c r="E819" s="9">
        <f>I819*E815/100</f>
        <v>15571.0968</v>
      </c>
      <c r="F819" s="9">
        <f>I819*F815/100</f>
        <v>15571.0968</v>
      </c>
      <c r="G819" s="65">
        <v>0</v>
      </c>
      <c r="I819" s="2">
        <v>8</v>
      </c>
    </row>
    <row r="820" spans="1:9" ht="12.75">
      <c r="A820" s="83"/>
      <c r="B820" s="84"/>
      <c r="C820" s="12" t="s">
        <v>19</v>
      </c>
      <c r="D820" s="10" t="s">
        <v>17</v>
      </c>
      <c r="E820" s="9">
        <f>I820*E815/100</f>
        <v>24874.827137999997</v>
      </c>
      <c r="F820" s="9">
        <f>I820*F815/100</f>
        <v>24874.827137999997</v>
      </c>
      <c r="G820" s="65">
        <v>0</v>
      </c>
      <c r="I820" s="2">
        <v>12.78</v>
      </c>
    </row>
    <row r="821" spans="1:9" ht="12.75">
      <c r="A821" s="83"/>
      <c r="B821" s="84"/>
      <c r="C821" s="12" t="s">
        <v>20</v>
      </c>
      <c r="D821" s="10" t="s">
        <v>17</v>
      </c>
      <c r="E821" s="9">
        <f>I821*E815/100</f>
        <v>14286.481313999999</v>
      </c>
      <c r="F821" s="9">
        <f>I821*F815/100</f>
        <v>14286.481313999999</v>
      </c>
      <c r="G821" s="65">
        <v>0</v>
      </c>
      <c r="I821" s="2">
        <v>7.34</v>
      </c>
    </row>
    <row r="822" spans="1:9" ht="12.75">
      <c r="A822" s="83"/>
      <c r="B822" s="84"/>
      <c r="C822" s="12" t="s">
        <v>21</v>
      </c>
      <c r="D822" s="10" t="s">
        <v>22</v>
      </c>
      <c r="E822" s="9">
        <f>I822*E815/100</f>
        <v>486.596775</v>
      </c>
      <c r="F822" s="9">
        <f>I822*F815/100</f>
        <v>486.596775</v>
      </c>
      <c r="G822" s="65">
        <v>0</v>
      </c>
      <c r="I822" s="2">
        <v>0.25</v>
      </c>
    </row>
    <row r="823" spans="1:9" ht="12.75">
      <c r="A823" s="83"/>
      <c r="B823" s="84"/>
      <c r="C823" s="12" t="s">
        <v>23</v>
      </c>
      <c r="D823" s="10" t="s">
        <v>12</v>
      </c>
      <c r="E823" s="9">
        <f>I823*E815/100</f>
        <v>35287.998123</v>
      </c>
      <c r="F823" s="9">
        <f>I823*F815/100</f>
        <v>35287.998123</v>
      </c>
      <c r="G823" s="65">
        <v>0</v>
      </c>
      <c r="I823" s="2">
        <v>18.13</v>
      </c>
    </row>
    <row r="824" spans="1:9" ht="26.25" thickBot="1">
      <c r="A824" s="83"/>
      <c r="B824" s="84"/>
      <c r="C824" s="12" t="s">
        <v>24</v>
      </c>
      <c r="D824" s="10" t="s">
        <v>17</v>
      </c>
      <c r="E824" s="9">
        <f>I824*E815/100</f>
        <v>45564.922011</v>
      </c>
      <c r="F824" s="9">
        <f>I824*F815/100</f>
        <v>45564.922011</v>
      </c>
      <c r="G824" s="65">
        <v>0</v>
      </c>
      <c r="I824" s="2">
        <v>23.41</v>
      </c>
    </row>
    <row r="825" spans="1:7" ht="12.75">
      <c r="A825" s="26" t="s">
        <v>6</v>
      </c>
      <c r="B825" s="27" t="s">
        <v>94</v>
      </c>
      <c r="C825" s="28" t="s">
        <v>8</v>
      </c>
      <c r="D825" s="28"/>
      <c r="E825" s="30">
        <f>E826+E827</f>
        <v>221515.18</v>
      </c>
      <c r="F825" s="30">
        <f>F826+F827</f>
        <v>221515.18</v>
      </c>
      <c r="G825" s="64">
        <v>0</v>
      </c>
    </row>
    <row r="826" spans="1:7" ht="12.75">
      <c r="A826" s="81"/>
      <c r="B826" s="82"/>
      <c r="C826" s="7" t="s">
        <v>9</v>
      </c>
      <c r="D826" s="8" t="s">
        <v>10</v>
      </c>
      <c r="E826" s="9">
        <v>21600</v>
      </c>
      <c r="F826" s="9">
        <v>21600</v>
      </c>
      <c r="G826" s="65">
        <v>0</v>
      </c>
    </row>
    <row r="827" spans="1:7" ht="12.75">
      <c r="A827" s="83"/>
      <c r="B827" s="84"/>
      <c r="C827" s="7" t="s">
        <v>11</v>
      </c>
      <c r="D827" s="10" t="s">
        <v>12</v>
      </c>
      <c r="E827" s="9">
        <v>199915.18</v>
      </c>
      <c r="F827" s="9">
        <v>199915.18</v>
      </c>
      <c r="G827" s="65">
        <v>0</v>
      </c>
    </row>
    <row r="828" spans="1:7" ht="12.75">
      <c r="A828" s="83"/>
      <c r="B828" s="84"/>
      <c r="C828" s="8" t="s">
        <v>13</v>
      </c>
      <c r="D828" s="8"/>
      <c r="E828" s="9"/>
      <c r="F828" s="9"/>
      <c r="G828" s="65"/>
    </row>
    <row r="829" spans="1:9" ht="12.75">
      <c r="A829" s="83"/>
      <c r="B829" s="84"/>
      <c r="C829" s="12" t="s">
        <v>14</v>
      </c>
      <c r="D829" s="10" t="s">
        <v>15</v>
      </c>
      <c r="E829" s="9">
        <f>E827*I829/100</f>
        <v>30986.8529</v>
      </c>
      <c r="F829" s="9">
        <f>F827*I829/100</f>
        <v>30986.8529</v>
      </c>
      <c r="G829" s="65">
        <v>0</v>
      </c>
      <c r="I829" s="2">
        <v>15.5</v>
      </c>
    </row>
    <row r="830" spans="1:9" ht="12.75">
      <c r="A830" s="83"/>
      <c r="B830" s="84"/>
      <c r="C830" s="12" t="s">
        <v>16</v>
      </c>
      <c r="D830" s="10" t="s">
        <v>17</v>
      </c>
      <c r="E830" s="9">
        <f>I830*E827/100</f>
        <v>29167.624762</v>
      </c>
      <c r="F830" s="9">
        <f>I830*F827/100</f>
        <v>29167.624762</v>
      </c>
      <c r="G830" s="65">
        <v>0</v>
      </c>
      <c r="I830" s="2">
        <v>14.59</v>
      </c>
    </row>
    <row r="831" spans="1:9" ht="12.75">
      <c r="A831" s="83"/>
      <c r="B831" s="84"/>
      <c r="C831" s="12" t="s">
        <v>18</v>
      </c>
      <c r="D831" s="10" t="s">
        <v>17</v>
      </c>
      <c r="E831" s="9">
        <f>I831*E827/100</f>
        <v>15993.214399999999</v>
      </c>
      <c r="F831" s="9">
        <f>I831*F827/100</f>
        <v>15993.214399999999</v>
      </c>
      <c r="G831" s="65">
        <v>0</v>
      </c>
      <c r="I831" s="2">
        <v>8</v>
      </c>
    </row>
    <row r="832" spans="1:9" ht="12.75">
      <c r="A832" s="83"/>
      <c r="B832" s="84"/>
      <c r="C832" s="12" t="s">
        <v>19</v>
      </c>
      <c r="D832" s="10" t="s">
        <v>17</v>
      </c>
      <c r="E832" s="9">
        <f>I832*E827/100</f>
        <v>25549.160003999998</v>
      </c>
      <c r="F832" s="9">
        <f>I832*F827/100</f>
        <v>25549.160003999998</v>
      </c>
      <c r="G832" s="65">
        <v>0</v>
      </c>
      <c r="I832" s="2">
        <v>12.78</v>
      </c>
    </row>
    <row r="833" spans="1:9" ht="12.75">
      <c r="A833" s="83"/>
      <c r="B833" s="84"/>
      <c r="C833" s="12" t="s">
        <v>20</v>
      </c>
      <c r="D833" s="10" t="s">
        <v>17</v>
      </c>
      <c r="E833" s="9">
        <f>I833*E827/100</f>
        <v>14673.774212</v>
      </c>
      <c r="F833" s="9">
        <f>I833*F827/100</f>
        <v>14673.774212</v>
      </c>
      <c r="G833" s="65">
        <v>0</v>
      </c>
      <c r="I833" s="2">
        <v>7.34</v>
      </c>
    </row>
    <row r="834" spans="1:9" ht="12.75">
      <c r="A834" s="83"/>
      <c r="B834" s="84"/>
      <c r="C834" s="12" t="s">
        <v>21</v>
      </c>
      <c r="D834" s="10" t="s">
        <v>22</v>
      </c>
      <c r="E834" s="9">
        <f>I834*E827/100</f>
        <v>499.78794999999997</v>
      </c>
      <c r="F834" s="9">
        <f>I834*F827/100</f>
        <v>499.78794999999997</v>
      </c>
      <c r="G834" s="65">
        <v>0</v>
      </c>
      <c r="I834" s="2">
        <v>0.25</v>
      </c>
    </row>
    <row r="835" spans="1:9" ht="12.75">
      <c r="A835" s="83"/>
      <c r="B835" s="84"/>
      <c r="C835" s="12" t="s">
        <v>23</v>
      </c>
      <c r="D835" s="10" t="s">
        <v>12</v>
      </c>
      <c r="E835" s="9">
        <f>I835*E827/100</f>
        <v>36244.622134</v>
      </c>
      <c r="F835" s="9">
        <f>I835*F827/100</f>
        <v>36244.622134</v>
      </c>
      <c r="G835" s="65">
        <v>0</v>
      </c>
      <c r="I835" s="2">
        <v>18.13</v>
      </c>
    </row>
    <row r="836" spans="1:9" ht="26.25" thickBot="1">
      <c r="A836" s="83"/>
      <c r="B836" s="84"/>
      <c r="C836" s="12" t="s">
        <v>24</v>
      </c>
      <c r="D836" s="10" t="s">
        <v>17</v>
      </c>
      <c r="E836" s="9">
        <f>I836*E827/100</f>
        <v>46800.143637999994</v>
      </c>
      <c r="F836" s="9">
        <f>I836*F827/100</f>
        <v>46800.143637999994</v>
      </c>
      <c r="G836" s="65">
        <v>0</v>
      </c>
      <c r="I836" s="2">
        <v>23.41</v>
      </c>
    </row>
    <row r="837" spans="1:7" ht="12.75">
      <c r="A837" s="26" t="s">
        <v>6</v>
      </c>
      <c r="B837" s="27" t="s">
        <v>95</v>
      </c>
      <c r="C837" s="28" t="s">
        <v>8</v>
      </c>
      <c r="D837" s="28"/>
      <c r="E837" s="30">
        <f>E839+E841+E852</f>
        <v>220905.12</v>
      </c>
      <c r="F837" s="30">
        <v>220905.12</v>
      </c>
      <c r="G837" s="64">
        <v>0</v>
      </c>
    </row>
    <row r="838" spans="1:7" ht="12.75" hidden="1">
      <c r="A838" s="20"/>
      <c r="B838" s="21"/>
      <c r="C838" s="7" t="s">
        <v>36</v>
      </c>
      <c r="D838" s="7"/>
      <c r="E838" s="19"/>
      <c r="F838" s="19"/>
      <c r="G838" s="65">
        <v>0</v>
      </c>
    </row>
    <row r="839" spans="1:7" ht="12.75">
      <c r="A839" s="81"/>
      <c r="B839" s="82"/>
      <c r="C839" s="7" t="s">
        <v>9</v>
      </c>
      <c r="D839" s="8" t="s">
        <v>10</v>
      </c>
      <c r="E839" s="9">
        <f>17280+E840</f>
        <v>18120</v>
      </c>
      <c r="F839" s="9">
        <f>17280+F840</f>
        <v>18120</v>
      </c>
      <c r="G839" s="65">
        <v>0</v>
      </c>
    </row>
    <row r="840" spans="1:7" ht="12.75" customHeight="1" hidden="1">
      <c r="A840" s="83"/>
      <c r="B840" s="84"/>
      <c r="C840" s="7" t="s">
        <v>30</v>
      </c>
      <c r="D840" s="7"/>
      <c r="E840" s="18">
        <v>840</v>
      </c>
      <c r="F840" s="18">
        <v>840</v>
      </c>
      <c r="G840" s="65">
        <v>0</v>
      </c>
    </row>
    <row r="841" spans="1:7" ht="12.75">
      <c r="A841" s="83"/>
      <c r="B841" s="84"/>
      <c r="C841" s="7" t="s">
        <v>11</v>
      </c>
      <c r="D841" s="10" t="s">
        <v>12</v>
      </c>
      <c r="E841" s="18">
        <f>E842</f>
        <v>202785.12</v>
      </c>
      <c r="F841" s="18">
        <f>F842</f>
        <v>202785.12</v>
      </c>
      <c r="G841" s="65">
        <v>0</v>
      </c>
    </row>
    <row r="842" spans="1:7" ht="12.75" customHeight="1" hidden="1">
      <c r="A842" s="83"/>
      <c r="B842" s="84"/>
      <c r="C842" s="7" t="s">
        <v>11</v>
      </c>
      <c r="D842" s="7"/>
      <c r="E842" s="9">
        <v>202785.12</v>
      </c>
      <c r="F842" s="9">
        <v>202785.12</v>
      </c>
      <c r="G842" s="65">
        <v>0</v>
      </c>
    </row>
    <row r="843" spans="1:7" ht="12.75">
      <c r="A843" s="83"/>
      <c r="B843" s="84"/>
      <c r="C843" s="8" t="s">
        <v>13</v>
      </c>
      <c r="D843" s="8"/>
      <c r="E843" s="9"/>
      <c r="F843" s="9"/>
      <c r="G843" s="65"/>
    </row>
    <row r="844" spans="1:9" ht="12.75">
      <c r="A844" s="83"/>
      <c r="B844" s="84"/>
      <c r="C844" s="12" t="s">
        <v>14</v>
      </c>
      <c r="D844" s="10" t="s">
        <v>15</v>
      </c>
      <c r="E844" s="9">
        <f>E842*I844/100</f>
        <v>31431.6936</v>
      </c>
      <c r="F844" s="9">
        <f>(F842*I844/100)+F838</f>
        <v>31431.6936</v>
      </c>
      <c r="G844" s="65">
        <v>0</v>
      </c>
      <c r="I844" s="2">
        <v>15.5</v>
      </c>
    </row>
    <row r="845" spans="1:9" ht="12.75">
      <c r="A845" s="83"/>
      <c r="B845" s="84"/>
      <c r="C845" s="12" t="s">
        <v>16</v>
      </c>
      <c r="D845" s="10" t="s">
        <v>17</v>
      </c>
      <c r="E845" s="9">
        <f>I845*E842/100</f>
        <v>29586.349008</v>
      </c>
      <c r="F845" s="9">
        <f>I845*F842/100</f>
        <v>29586.349008</v>
      </c>
      <c r="G845" s="65">
        <v>0</v>
      </c>
      <c r="I845" s="2">
        <v>14.59</v>
      </c>
    </row>
    <row r="846" spans="1:9" ht="12.75">
      <c r="A846" s="83"/>
      <c r="B846" s="84"/>
      <c r="C846" s="12" t="s">
        <v>18</v>
      </c>
      <c r="D846" s="10" t="s">
        <v>17</v>
      </c>
      <c r="E846" s="9">
        <f>I846*E842/100</f>
        <v>16222.8096</v>
      </c>
      <c r="F846" s="9">
        <f>I846*F842/100</f>
        <v>16222.8096</v>
      </c>
      <c r="G846" s="65">
        <v>0</v>
      </c>
      <c r="I846" s="2">
        <v>8</v>
      </c>
    </row>
    <row r="847" spans="1:9" ht="12.75">
      <c r="A847" s="83"/>
      <c r="B847" s="84"/>
      <c r="C847" s="12" t="s">
        <v>19</v>
      </c>
      <c r="D847" s="10" t="s">
        <v>17</v>
      </c>
      <c r="E847" s="9">
        <f>I847*E842/100</f>
        <v>25915.938336</v>
      </c>
      <c r="F847" s="9">
        <f>I847*F842/100</f>
        <v>25915.938336</v>
      </c>
      <c r="G847" s="65">
        <v>0</v>
      </c>
      <c r="I847" s="2">
        <v>12.78</v>
      </c>
    </row>
    <row r="848" spans="1:9" ht="12.75">
      <c r="A848" s="83"/>
      <c r="B848" s="84"/>
      <c r="C848" s="12" t="s">
        <v>20</v>
      </c>
      <c r="D848" s="10" t="s">
        <v>17</v>
      </c>
      <c r="E848" s="9">
        <f>I848*E842/100</f>
        <v>14884.427807999999</v>
      </c>
      <c r="F848" s="9">
        <f>I848*F842/100</f>
        <v>14884.427807999999</v>
      </c>
      <c r="G848" s="65">
        <v>0</v>
      </c>
      <c r="I848" s="2">
        <v>7.34</v>
      </c>
    </row>
    <row r="849" spans="1:9" ht="12.75">
      <c r="A849" s="83"/>
      <c r="B849" s="84"/>
      <c r="C849" s="12" t="s">
        <v>21</v>
      </c>
      <c r="D849" s="10" t="s">
        <v>22</v>
      </c>
      <c r="E849" s="9">
        <f>I849*E842/100</f>
        <v>506.9628</v>
      </c>
      <c r="F849" s="9">
        <f>I849*F842/100</f>
        <v>506.9628</v>
      </c>
      <c r="G849" s="65">
        <v>0</v>
      </c>
      <c r="I849" s="2">
        <v>0.25</v>
      </c>
    </row>
    <row r="850" spans="1:9" ht="12.75">
      <c r="A850" s="83"/>
      <c r="B850" s="84"/>
      <c r="C850" s="12" t="s">
        <v>23</v>
      </c>
      <c r="D850" s="10" t="s">
        <v>12</v>
      </c>
      <c r="E850" s="9">
        <f>I850*E842/100</f>
        <v>36764.942255999995</v>
      </c>
      <c r="F850" s="9">
        <f>I850*F842/100</f>
        <v>36764.942255999995</v>
      </c>
      <c r="G850" s="65">
        <v>0</v>
      </c>
      <c r="I850" s="2">
        <v>18.13</v>
      </c>
    </row>
    <row r="851" spans="1:9" ht="26.25" thickBot="1">
      <c r="A851" s="83"/>
      <c r="B851" s="84"/>
      <c r="C851" s="12" t="s">
        <v>24</v>
      </c>
      <c r="D851" s="10" t="s">
        <v>17</v>
      </c>
      <c r="E851" s="9">
        <f>I851*E842/100</f>
        <v>47471.996591999996</v>
      </c>
      <c r="F851" s="9">
        <f>I851*F842/100</f>
        <v>47471.996591999996</v>
      </c>
      <c r="G851" s="65">
        <v>0</v>
      </c>
      <c r="I851" s="2">
        <v>23.41</v>
      </c>
    </row>
    <row r="852" spans="1:7" ht="13.5" hidden="1" thickBot="1">
      <c r="A852" s="85"/>
      <c r="B852" s="86"/>
      <c r="C852" s="13" t="s">
        <v>26</v>
      </c>
      <c r="D852" s="14" t="s">
        <v>27</v>
      </c>
      <c r="E852" s="16">
        <v>0</v>
      </c>
      <c r="F852" s="15">
        <v>13251.7</v>
      </c>
      <c r="G852" s="66">
        <v>0</v>
      </c>
    </row>
    <row r="853" spans="1:7" ht="12.75">
      <c r="A853" s="26" t="s">
        <v>6</v>
      </c>
      <c r="B853" s="27" t="s">
        <v>96</v>
      </c>
      <c r="C853" s="28" t="s">
        <v>8</v>
      </c>
      <c r="D853" s="28"/>
      <c r="E853" s="30">
        <f>E855+E856</f>
        <v>210916.18</v>
      </c>
      <c r="F853" s="30">
        <f>F855+F856</f>
        <v>210916.18</v>
      </c>
      <c r="G853" s="64">
        <v>0</v>
      </c>
    </row>
    <row r="854" spans="1:7" ht="12.75" hidden="1">
      <c r="A854" s="20"/>
      <c r="B854" s="21"/>
      <c r="C854" s="7" t="s">
        <v>36</v>
      </c>
      <c r="D854" s="7"/>
      <c r="E854" s="19"/>
      <c r="F854" s="19"/>
      <c r="G854" s="65">
        <v>0</v>
      </c>
    </row>
    <row r="855" spans="1:7" ht="12.75">
      <c r="A855" s="81"/>
      <c r="B855" s="82"/>
      <c r="C855" s="7" t="s">
        <v>9</v>
      </c>
      <c r="D855" s="8" t="s">
        <v>10</v>
      </c>
      <c r="E855" s="9">
        <v>9180</v>
      </c>
      <c r="F855" s="9">
        <v>9180</v>
      </c>
      <c r="G855" s="65">
        <v>0</v>
      </c>
    </row>
    <row r="856" spans="1:7" ht="12.75">
      <c r="A856" s="83"/>
      <c r="B856" s="84"/>
      <c r="C856" s="7" t="s">
        <v>11</v>
      </c>
      <c r="D856" s="10" t="s">
        <v>12</v>
      </c>
      <c r="E856" s="18">
        <f>E857</f>
        <v>201736.18</v>
      </c>
      <c r="F856" s="18">
        <f>F857</f>
        <v>201736.18</v>
      </c>
      <c r="G856" s="65">
        <v>0</v>
      </c>
    </row>
    <row r="857" spans="1:7" ht="12.75" customHeight="1" hidden="1">
      <c r="A857" s="83"/>
      <c r="B857" s="84"/>
      <c r="C857" s="7" t="s">
        <v>11</v>
      </c>
      <c r="D857" s="7"/>
      <c r="E857" s="9">
        <v>201736.18</v>
      </c>
      <c r="F857" s="9">
        <v>201736.18</v>
      </c>
      <c r="G857" s="65">
        <v>0</v>
      </c>
    </row>
    <row r="858" spans="1:7" ht="12.75">
      <c r="A858" s="83"/>
      <c r="B858" s="84"/>
      <c r="C858" s="8" t="s">
        <v>13</v>
      </c>
      <c r="D858" s="8"/>
      <c r="E858" s="9"/>
      <c r="F858" s="9"/>
      <c r="G858" s="65"/>
    </row>
    <row r="859" spans="1:9" ht="12.75">
      <c r="A859" s="83"/>
      <c r="B859" s="84"/>
      <c r="C859" s="12" t="s">
        <v>14</v>
      </c>
      <c r="D859" s="10" t="s">
        <v>15</v>
      </c>
      <c r="E859" s="9">
        <f>E857*I859/100</f>
        <v>31269.1079</v>
      </c>
      <c r="F859" s="9">
        <f>(F857*I859/100)+F854</f>
        <v>31269.1079</v>
      </c>
      <c r="G859" s="65">
        <v>0</v>
      </c>
      <c r="I859" s="2">
        <v>15.5</v>
      </c>
    </row>
    <row r="860" spans="1:9" ht="12.75">
      <c r="A860" s="83"/>
      <c r="B860" s="84"/>
      <c r="C860" s="12" t="s">
        <v>16</v>
      </c>
      <c r="D860" s="10" t="s">
        <v>17</v>
      </c>
      <c r="E860" s="9">
        <f>I860*E857/100</f>
        <v>29433.308662</v>
      </c>
      <c r="F860" s="9">
        <f>I860*F857/100</f>
        <v>29433.308662</v>
      </c>
      <c r="G860" s="65">
        <v>0</v>
      </c>
      <c r="I860" s="2">
        <v>14.59</v>
      </c>
    </row>
    <row r="861" spans="1:9" ht="12.75">
      <c r="A861" s="83"/>
      <c r="B861" s="84"/>
      <c r="C861" s="12" t="s">
        <v>18</v>
      </c>
      <c r="D861" s="10" t="s">
        <v>17</v>
      </c>
      <c r="E861" s="9">
        <f>I861*E857/100</f>
        <v>16138.8944</v>
      </c>
      <c r="F861" s="9">
        <f>I861*F857/100</f>
        <v>16138.8944</v>
      </c>
      <c r="G861" s="65">
        <v>0</v>
      </c>
      <c r="I861" s="2">
        <v>8</v>
      </c>
    </row>
    <row r="862" spans="1:9" ht="12.75">
      <c r="A862" s="83"/>
      <c r="B862" s="84"/>
      <c r="C862" s="12" t="s">
        <v>19</v>
      </c>
      <c r="D862" s="10" t="s">
        <v>17</v>
      </c>
      <c r="E862" s="9">
        <f>I862*E857/100</f>
        <v>25781.883803999997</v>
      </c>
      <c r="F862" s="9">
        <f>I862*F857/100</f>
        <v>25781.883803999997</v>
      </c>
      <c r="G862" s="65">
        <v>0</v>
      </c>
      <c r="I862" s="2">
        <v>12.78</v>
      </c>
    </row>
    <row r="863" spans="1:9" ht="12.75">
      <c r="A863" s="83"/>
      <c r="B863" s="84"/>
      <c r="C863" s="12" t="s">
        <v>20</v>
      </c>
      <c r="D863" s="10" t="s">
        <v>17</v>
      </c>
      <c r="E863" s="9">
        <f>I863*E857/100</f>
        <v>14807.435612</v>
      </c>
      <c r="F863" s="9">
        <f>I863*F857/100</f>
        <v>14807.435612</v>
      </c>
      <c r="G863" s="65">
        <v>0</v>
      </c>
      <c r="I863" s="2">
        <v>7.34</v>
      </c>
    </row>
    <row r="864" spans="1:9" ht="12.75">
      <c r="A864" s="83"/>
      <c r="B864" s="84"/>
      <c r="C864" s="12" t="s">
        <v>21</v>
      </c>
      <c r="D864" s="10" t="s">
        <v>22</v>
      </c>
      <c r="E864" s="9">
        <f>I864*E857/100</f>
        <v>504.34045</v>
      </c>
      <c r="F864" s="9">
        <f>I864*F857/100</f>
        <v>504.34045</v>
      </c>
      <c r="G864" s="65">
        <v>0</v>
      </c>
      <c r="I864" s="2">
        <v>0.25</v>
      </c>
    </row>
    <row r="865" spans="1:9" ht="12.75">
      <c r="A865" s="83"/>
      <c r="B865" s="84"/>
      <c r="C865" s="12" t="s">
        <v>23</v>
      </c>
      <c r="D865" s="10" t="s">
        <v>12</v>
      </c>
      <c r="E865" s="9">
        <f>I865*E857/100</f>
        <v>36574.769433999994</v>
      </c>
      <c r="F865" s="9">
        <f>I865*F857/100</f>
        <v>36574.769433999994</v>
      </c>
      <c r="G865" s="65">
        <v>0</v>
      </c>
      <c r="I865" s="2">
        <v>18.13</v>
      </c>
    </row>
    <row r="866" spans="1:9" ht="26.25" thickBot="1">
      <c r="A866" s="83"/>
      <c r="B866" s="84"/>
      <c r="C866" s="12" t="s">
        <v>24</v>
      </c>
      <c r="D866" s="10" t="s">
        <v>17</v>
      </c>
      <c r="E866" s="9">
        <f>I866*E857/100</f>
        <v>47226.439738</v>
      </c>
      <c r="F866" s="9">
        <f>I866*F857/100</f>
        <v>47226.439738</v>
      </c>
      <c r="G866" s="65">
        <v>0</v>
      </c>
      <c r="I866" s="2">
        <v>23.41</v>
      </c>
    </row>
    <row r="867" spans="1:7" ht="12.75">
      <c r="A867" s="26" t="s">
        <v>6</v>
      </c>
      <c r="B867" s="27" t="s">
        <v>97</v>
      </c>
      <c r="C867" s="28" t="s">
        <v>8</v>
      </c>
      <c r="D867" s="28"/>
      <c r="E867" s="30">
        <f>E868+E869</f>
        <v>114796.47</v>
      </c>
      <c r="F867" s="30">
        <f>F868+F869</f>
        <v>114796.47</v>
      </c>
      <c r="G867" s="64">
        <v>0</v>
      </c>
    </row>
    <row r="868" spans="1:7" ht="12.75">
      <c r="A868" s="81"/>
      <c r="B868" s="82"/>
      <c r="C868" s="7" t="s">
        <v>9</v>
      </c>
      <c r="D868" s="8" t="s">
        <v>10</v>
      </c>
      <c r="E868" s="9">
        <v>10800</v>
      </c>
      <c r="F868" s="9">
        <v>10800</v>
      </c>
      <c r="G868" s="65">
        <v>0</v>
      </c>
    </row>
    <row r="869" spans="1:7" ht="12.75">
      <c r="A869" s="83"/>
      <c r="B869" s="84"/>
      <c r="C869" s="7" t="s">
        <v>11</v>
      </c>
      <c r="D869" s="10" t="s">
        <v>12</v>
      </c>
      <c r="E869" s="9">
        <v>103996.47</v>
      </c>
      <c r="F869" s="9">
        <v>103996.47</v>
      </c>
      <c r="G869" s="65">
        <v>0</v>
      </c>
    </row>
    <row r="870" spans="1:7" ht="12.75">
      <c r="A870" s="83"/>
      <c r="B870" s="84"/>
      <c r="C870" s="8" t="s">
        <v>13</v>
      </c>
      <c r="D870" s="8"/>
      <c r="E870" s="9"/>
      <c r="F870" s="9"/>
      <c r="G870" s="65"/>
    </row>
    <row r="871" spans="1:9" ht="12.75">
      <c r="A871" s="83"/>
      <c r="B871" s="84"/>
      <c r="C871" s="12" t="s">
        <v>14</v>
      </c>
      <c r="D871" s="10" t="s">
        <v>15</v>
      </c>
      <c r="E871" s="9">
        <f>E869*I871/100</f>
        <v>16119.45285</v>
      </c>
      <c r="F871" s="9">
        <f>F869*I871/100</f>
        <v>16119.45285</v>
      </c>
      <c r="G871" s="65">
        <v>0</v>
      </c>
      <c r="I871" s="2">
        <v>15.5</v>
      </c>
    </row>
    <row r="872" spans="1:9" ht="12.75">
      <c r="A872" s="83"/>
      <c r="B872" s="84"/>
      <c r="C872" s="12" t="s">
        <v>16</v>
      </c>
      <c r="D872" s="10" t="s">
        <v>17</v>
      </c>
      <c r="E872" s="9">
        <f>I872*E869/100</f>
        <v>15173.084972999999</v>
      </c>
      <c r="F872" s="9">
        <f>I872*F869/100</f>
        <v>15173.084972999999</v>
      </c>
      <c r="G872" s="65">
        <v>0</v>
      </c>
      <c r="I872" s="2">
        <v>14.59</v>
      </c>
    </row>
    <row r="873" spans="1:9" ht="12.75">
      <c r="A873" s="83"/>
      <c r="B873" s="84"/>
      <c r="C873" s="12" t="s">
        <v>18</v>
      </c>
      <c r="D873" s="10" t="s">
        <v>17</v>
      </c>
      <c r="E873" s="9">
        <f>I873*E869/100</f>
        <v>8319.7176</v>
      </c>
      <c r="F873" s="9">
        <f>I873*F869/100</f>
        <v>8319.7176</v>
      </c>
      <c r="G873" s="65">
        <v>0</v>
      </c>
      <c r="I873" s="2">
        <v>8</v>
      </c>
    </row>
    <row r="874" spans="1:9" ht="12.75">
      <c r="A874" s="83"/>
      <c r="B874" s="84"/>
      <c r="C874" s="12" t="s">
        <v>19</v>
      </c>
      <c r="D874" s="10" t="s">
        <v>17</v>
      </c>
      <c r="E874" s="9">
        <f>I874*E869/100</f>
        <v>13290.748865999998</v>
      </c>
      <c r="F874" s="9">
        <f>I874*F869/100</f>
        <v>13290.748865999998</v>
      </c>
      <c r="G874" s="65">
        <v>0</v>
      </c>
      <c r="I874" s="2">
        <v>12.78</v>
      </c>
    </row>
    <row r="875" spans="1:9" ht="12.75">
      <c r="A875" s="83"/>
      <c r="B875" s="84"/>
      <c r="C875" s="12" t="s">
        <v>20</v>
      </c>
      <c r="D875" s="10" t="s">
        <v>17</v>
      </c>
      <c r="E875" s="9">
        <f>I875*E869/100</f>
        <v>7633.3408979999995</v>
      </c>
      <c r="F875" s="9">
        <f>I875*F869/100</f>
        <v>7633.3408979999995</v>
      </c>
      <c r="G875" s="65">
        <v>0</v>
      </c>
      <c r="I875" s="2">
        <v>7.34</v>
      </c>
    </row>
    <row r="876" spans="1:9" ht="12.75">
      <c r="A876" s="83"/>
      <c r="B876" s="84"/>
      <c r="C876" s="12" t="s">
        <v>21</v>
      </c>
      <c r="D876" s="10" t="s">
        <v>22</v>
      </c>
      <c r="E876" s="9">
        <f>I876*E869/100</f>
        <v>259.991175</v>
      </c>
      <c r="F876" s="9">
        <f>I876*F869/100</f>
        <v>259.991175</v>
      </c>
      <c r="G876" s="65">
        <v>0</v>
      </c>
      <c r="I876" s="2">
        <v>0.25</v>
      </c>
    </row>
    <row r="877" spans="1:9" ht="12.75">
      <c r="A877" s="83"/>
      <c r="B877" s="84"/>
      <c r="C877" s="12" t="s">
        <v>23</v>
      </c>
      <c r="D877" s="10" t="s">
        <v>12</v>
      </c>
      <c r="E877" s="9">
        <f>I877*E869/100</f>
        <v>18854.560011</v>
      </c>
      <c r="F877" s="9">
        <f>I877*F869/100</f>
        <v>18854.560011</v>
      </c>
      <c r="G877" s="65">
        <v>0</v>
      </c>
      <c r="I877" s="2">
        <v>18.13</v>
      </c>
    </row>
    <row r="878" spans="1:9" ht="26.25" thickBot="1">
      <c r="A878" s="83"/>
      <c r="B878" s="84"/>
      <c r="C878" s="12" t="s">
        <v>24</v>
      </c>
      <c r="D878" s="10" t="s">
        <v>17</v>
      </c>
      <c r="E878" s="9">
        <f>I878*E869/100</f>
        <v>24345.573626999998</v>
      </c>
      <c r="F878" s="9">
        <f>I878*F869/100</f>
        <v>24345.573626999998</v>
      </c>
      <c r="G878" s="65">
        <v>0</v>
      </c>
      <c r="I878" s="2">
        <v>23.41</v>
      </c>
    </row>
    <row r="879" spans="1:7" ht="12.75">
      <c r="A879" s="26" t="s">
        <v>6</v>
      </c>
      <c r="B879" s="27" t="s">
        <v>98</v>
      </c>
      <c r="C879" s="28" t="s">
        <v>8</v>
      </c>
      <c r="D879" s="28"/>
      <c r="E879" s="30">
        <f>E881+E882</f>
        <v>228750.98</v>
      </c>
      <c r="F879" s="30">
        <f>F881+F882</f>
        <v>228750.98</v>
      </c>
      <c r="G879" s="64">
        <v>0</v>
      </c>
    </row>
    <row r="880" spans="1:7" ht="12.75" hidden="1">
      <c r="A880" s="20"/>
      <c r="B880" s="21"/>
      <c r="C880" s="7" t="s">
        <v>36</v>
      </c>
      <c r="D880" s="7"/>
      <c r="E880" s="19"/>
      <c r="F880" s="19"/>
      <c r="G880" s="65">
        <v>0</v>
      </c>
    </row>
    <row r="881" spans="1:7" ht="12.75">
      <c r="A881" s="81"/>
      <c r="B881" s="82"/>
      <c r="C881" s="7" t="s">
        <v>9</v>
      </c>
      <c r="D881" s="8" t="s">
        <v>10</v>
      </c>
      <c r="E881" s="9">
        <v>21600</v>
      </c>
      <c r="F881" s="9">
        <v>21600</v>
      </c>
      <c r="G881" s="65">
        <v>0</v>
      </c>
    </row>
    <row r="882" spans="1:7" ht="12.75">
      <c r="A882" s="83"/>
      <c r="B882" s="84"/>
      <c r="C882" s="7" t="s">
        <v>11</v>
      </c>
      <c r="D882" s="10" t="s">
        <v>12</v>
      </c>
      <c r="E882" s="9">
        <f>E883</f>
        <v>207150.98</v>
      </c>
      <c r="F882" s="9">
        <f>F883</f>
        <v>207150.98</v>
      </c>
      <c r="G882" s="65">
        <v>0</v>
      </c>
    </row>
    <row r="883" spans="1:7" ht="12.75" customHeight="1" hidden="1">
      <c r="A883" s="83"/>
      <c r="B883" s="84"/>
      <c r="C883" s="7" t="s">
        <v>11</v>
      </c>
      <c r="D883" s="7"/>
      <c r="E883" s="9">
        <v>207150.98</v>
      </c>
      <c r="F883" s="9">
        <v>207150.98</v>
      </c>
      <c r="G883" s="65">
        <v>0</v>
      </c>
    </row>
    <row r="884" spans="1:7" ht="12.75">
      <c r="A884" s="83"/>
      <c r="B884" s="84"/>
      <c r="C884" s="8" t="s">
        <v>13</v>
      </c>
      <c r="D884" s="8"/>
      <c r="E884" s="9"/>
      <c r="F884" s="9"/>
      <c r="G884" s="65"/>
    </row>
    <row r="885" spans="1:9" ht="12.75">
      <c r="A885" s="83"/>
      <c r="B885" s="84"/>
      <c r="C885" s="12" t="s">
        <v>14</v>
      </c>
      <c r="D885" s="10" t="s">
        <v>15</v>
      </c>
      <c r="E885" s="9">
        <f>E883*I885/100</f>
        <v>32108.4019</v>
      </c>
      <c r="F885" s="9">
        <f>(F883*I885/100)+F880</f>
        <v>32108.4019</v>
      </c>
      <c r="G885" s="65">
        <v>0</v>
      </c>
      <c r="I885" s="2">
        <v>15.5</v>
      </c>
    </row>
    <row r="886" spans="1:9" ht="12.75">
      <c r="A886" s="83"/>
      <c r="B886" s="84"/>
      <c r="C886" s="12" t="s">
        <v>16</v>
      </c>
      <c r="D886" s="10" t="s">
        <v>17</v>
      </c>
      <c r="E886" s="9">
        <f>I886*E883/100</f>
        <v>30223.327982000003</v>
      </c>
      <c r="F886" s="9">
        <f>I886*F883/100</f>
        <v>30223.327982000003</v>
      </c>
      <c r="G886" s="65">
        <v>0</v>
      </c>
      <c r="I886" s="2">
        <v>14.59</v>
      </c>
    </row>
    <row r="887" spans="1:9" ht="12.75">
      <c r="A887" s="83"/>
      <c r="B887" s="84"/>
      <c r="C887" s="12" t="s">
        <v>18</v>
      </c>
      <c r="D887" s="10" t="s">
        <v>17</v>
      </c>
      <c r="E887" s="9">
        <f>I887*E883/100</f>
        <v>16572.078400000002</v>
      </c>
      <c r="F887" s="9">
        <f>I887*F883/100</f>
        <v>16572.078400000002</v>
      </c>
      <c r="G887" s="65">
        <v>0</v>
      </c>
      <c r="I887" s="2">
        <v>8</v>
      </c>
    </row>
    <row r="888" spans="1:9" ht="12.75">
      <c r="A888" s="83"/>
      <c r="B888" s="84"/>
      <c r="C888" s="12" t="s">
        <v>19</v>
      </c>
      <c r="D888" s="10" t="s">
        <v>17</v>
      </c>
      <c r="E888" s="9">
        <f>I888*E883/100</f>
        <v>26473.895244</v>
      </c>
      <c r="F888" s="9">
        <f>I888*F883/100</f>
        <v>26473.895244</v>
      </c>
      <c r="G888" s="65">
        <v>0</v>
      </c>
      <c r="I888" s="2">
        <v>12.78</v>
      </c>
    </row>
    <row r="889" spans="1:9" ht="12.75">
      <c r="A889" s="83"/>
      <c r="B889" s="84"/>
      <c r="C889" s="12" t="s">
        <v>20</v>
      </c>
      <c r="D889" s="10" t="s">
        <v>17</v>
      </c>
      <c r="E889" s="9">
        <f>I889*E883/100</f>
        <v>15204.881932</v>
      </c>
      <c r="F889" s="9">
        <f>I889*F883/100</f>
        <v>15204.881932</v>
      </c>
      <c r="G889" s="65">
        <v>0</v>
      </c>
      <c r="I889" s="2">
        <v>7.34</v>
      </c>
    </row>
    <row r="890" spans="1:9" ht="12.75">
      <c r="A890" s="83"/>
      <c r="B890" s="84"/>
      <c r="C890" s="12" t="s">
        <v>21</v>
      </c>
      <c r="D890" s="10" t="s">
        <v>22</v>
      </c>
      <c r="E890" s="9">
        <f>I890*E883/100</f>
        <v>517.8774500000001</v>
      </c>
      <c r="F890" s="9">
        <f>I890*F883/100</f>
        <v>517.8774500000001</v>
      </c>
      <c r="G890" s="65">
        <v>0</v>
      </c>
      <c r="I890" s="2">
        <v>0.25</v>
      </c>
    </row>
    <row r="891" spans="1:9" ht="12.75">
      <c r="A891" s="83"/>
      <c r="B891" s="84"/>
      <c r="C891" s="12" t="s">
        <v>23</v>
      </c>
      <c r="D891" s="10" t="s">
        <v>12</v>
      </c>
      <c r="E891" s="9">
        <f>I891*E883/100</f>
        <v>37556.472674</v>
      </c>
      <c r="F891" s="9">
        <f>I891*F883/100</f>
        <v>37556.472674</v>
      </c>
      <c r="G891" s="65">
        <v>0</v>
      </c>
      <c r="I891" s="2">
        <v>18.13</v>
      </c>
    </row>
    <row r="892" spans="1:9" ht="26.25" thickBot="1">
      <c r="A892" s="83"/>
      <c r="B892" s="84"/>
      <c r="C892" s="12" t="s">
        <v>24</v>
      </c>
      <c r="D892" s="10" t="s">
        <v>17</v>
      </c>
      <c r="E892" s="9">
        <f>I892*E883/100</f>
        <v>48494.044418000005</v>
      </c>
      <c r="F892" s="9">
        <f>I892*F883/100</f>
        <v>48494.044418000005</v>
      </c>
      <c r="G892" s="65">
        <v>0</v>
      </c>
      <c r="I892" s="2">
        <v>23.41</v>
      </c>
    </row>
    <row r="893" spans="1:7" ht="12.75">
      <c r="A893" s="26" t="s">
        <v>6</v>
      </c>
      <c r="B893" s="27" t="s">
        <v>99</v>
      </c>
      <c r="C893" s="28" t="s">
        <v>8</v>
      </c>
      <c r="D893" s="28"/>
      <c r="E893" s="30">
        <f>E895+E896+E906</f>
        <v>225140.43</v>
      </c>
      <c r="F893" s="30">
        <v>225140.43</v>
      </c>
      <c r="G893" s="64">
        <v>0</v>
      </c>
    </row>
    <row r="894" spans="1:7" ht="12.75" hidden="1">
      <c r="A894" s="20"/>
      <c r="B894" s="21"/>
      <c r="C894" s="7" t="s">
        <v>36</v>
      </c>
      <c r="D894" s="7"/>
      <c r="E894" s="19"/>
      <c r="F894" s="19"/>
      <c r="G894" s="65">
        <v>0</v>
      </c>
    </row>
    <row r="895" spans="1:7" ht="12.75">
      <c r="A895" s="81"/>
      <c r="B895" s="82"/>
      <c r="C895" s="7" t="s">
        <v>9</v>
      </c>
      <c r="D895" s="8" t="s">
        <v>10</v>
      </c>
      <c r="E895" s="9">
        <v>21600</v>
      </c>
      <c r="F895" s="9">
        <v>21600</v>
      </c>
      <c r="G895" s="65">
        <v>0</v>
      </c>
    </row>
    <row r="896" spans="1:7" ht="12.75">
      <c r="A896" s="83"/>
      <c r="B896" s="84"/>
      <c r="C896" s="7" t="s">
        <v>11</v>
      </c>
      <c r="D896" s="10" t="s">
        <v>12</v>
      </c>
      <c r="E896" s="9">
        <v>203540.43</v>
      </c>
      <c r="F896" s="9">
        <v>203540.43</v>
      </c>
      <c r="G896" s="65">
        <v>0</v>
      </c>
    </row>
    <row r="897" spans="1:7" ht="12.75">
      <c r="A897" s="83"/>
      <c r="B897" s="84"/>
      <c r="C897" s="8" t="s">
        <v>13</v>
      </c>
      <c r="D897" s="8"/>
      <c r="E897" s="9"/>
      <c r="F897" s="9"/>
      <c r="G897" s="65"/>
    </row>
    <row r="898" spans="1:9" ht="12.75">
      <c r="A898" s="83"/>
      <c r="B898" s="84"/>
      <c r="C898" s="12" t="s">
        <v>14</v>
      </c>
      <c r="D898" s="10" t="s">
        <v>15</v>
      </c>
      <c r="E898" s="9">
        <f>E896*I898/100</f>
        <v>31548.76665</v>
      </c>
      <c r="F898" s="9">
        <f>(F896*I898/100)+F894</f>
        <v>31548.76665</v>
      </c>
      <c r="G898" s="65">
        <v>0</v>
      </c>
      <c r="I898" s="2">
        <v>15.5</v>
      </c>
    </row>
    <row r="899" spans="1:9" ht="12.75">
      <c r="A899" s="83"/>
      <c r="B899" s="84"/>
      <c r="C899" s="12" t="s">
        <v>16</v>
      </c>
      <c r="D899" s="10" t="s">
        <v>17</v>
      </c>
      <c r="E899" s="9">
        <f>I899*E896/100</f>
        <v>29696.548736999997</v>
      </c>
      <c r="F899" s="9">
        <f>I899*F896/100</f>
        <v>29696.548736999997</v>
      </c>
      <c r="G899" s="65">
        <v>0</v>
      </c>
      <c r="I899" s="2">
        <v>14.59</v>
      </c>
    </row>
    <row r="900" spans="1:9" ht="12.75">
      <c r="A900" s="83"/>
      <c r="B900" s="84"/>
      <c r="C900" s="12" t="s">
        <v>18</v>
      </c>
      <c r="D900" s="10" t="s">
        <v>17</v>
      </c>
      <c r="E900" s="9">
        <f>I900*E896/100</f>
        <v>16283.2344</v>
      </c>
      <c r="F900" s="9">
        <f>I900*F896/100</f>
        <v>16283.2344</v>
      </c>
      <c r="G900" s="65">
        <v>0</v>
      </c>
      <c r="I900" s="2">
        <v>8</v>
      </c>
    </row>
    <row r="901" spans="1:9" ht="12.75">
      <c r="A901" s="83"/>
      <c r="B901" s="84"/>
      <c r="C901" s="12" t="s">
        <v>19</v>
      </c>
      <c r="D901" s="10" t="s">
        <v>17</v>
      </c>
      <c r="E901" s="9">
        <f>I901*E896/100</f>
        <v>26012.466953999996</v>
      </c>
      <c r="F901" s="9">
        <f>I901*F896/100</f>
        <v>26012.466953999996</v>
      </c>
      <c r="G901" s="65">
        <v>0</v>
      </c>
      <c r="I901" s="2">
        <v>12.78</v>
      </c>
    </row>
    <row r="902" spans="1:9" ht="12.75">
      <c r="A902" s="83"/>
      <c r="B902" s="84"/>
      <c r="C902" s="12" t="s">
        <v>20</v>
      </c>
      <c r="D902" s="10" t="s">
        <v>17</v>
      </c>
      <c r="E902" s="9">
        <f>I902*E896/100</f>
        <v>14939.867562</v>
      </c>
      <c r="F902" s="9">
        <f>I902*F896/100</f>
        <v>14939.867562</v>
      </c>
      <c r="G902" s="65">
        <v>0</v>
      </c>
      <c r="I902" s="2">
        <v>7.34</v>
      </c>
    </row>
    <row r="903" spans="1:9" ht="12.75">
      <c r="A903" s="83"/>
      <c r="B903" s="84"/>
      <c r="C903" s="12" t="s">
        <v>21</v>
      </c>
      <c r="D903" s="10" t="s">
        <v>22</v>
      </c>
      <c r="E903" s="9">
        <f>I903*E896/100</f>
        <v>508.851075</v>
      </c>
      <c r="F903" s="9">
        <f>I903*F896/100</f>
        <v>508.851075</v>
      </c>
      <c r="G903" s="65">
        <v>0</v>
      </c>
      <c r="I903" s="2">
        <v>0.25</v>
      </c>
    </row>
    <row r="904" spans="1:9" ht="12.75">
      <c r="A904" s="83"/>
      <c r="B904" s="84"/>
      <c r="C904" s="12" t="s">
        <v>23</v>
      </c>
      <c r="D904" s="10" t="s">
        <v>12</v>
      </c>
      <c r="E904" s="9">
        <f>I904*E896/100</f>
        <v>36901.879959</v>
      </c>
      <c r="F904" s="9">
        <f>I904*F896/100</f>
        <v>36901.879959</v>
      </c>
      <c r="G904" s="65">
        <v>0</v>
      </c>
      <c r="I904" s="2">
        <v>18.13</v>
      </c>
    </row>
    <row r="905" spans="1:9" ht="25.5">
      <c r="A905" s="83"/>
      <c r="B905" s="84"/>
      <c r="C905" s="12" t="s">
        <v>24</v>
      </c>
      <c r="D905" s="10" t="s">
        <v>17</v>
      </c>
      <c r="E905" s="9">
        <f>I905*E896/100</f>
        <v>47648.814663</v>
      </c>
      <c r="F905" s="9">
        <f>I905*F896/100</f>
        <v>47648.814663</v>
      </c>
      <c r="G905" s="65">
        <v>0</v>
      </c>
      <c r="I905" s="2">
        <v>23.41</v>
      </c>
    </row>
    <row r="906" spans="1:7" ht="13.5" thickBot="1">
      <c r="A906" s="85"/>
      <c r="B906" s="86"/>
      <c r="C906" s="13" t="s">
        <v>26</v>
      </c>
      <c r="D906" s="14" t="s">
        <v>27</v>
      </c>
      <c r="E906" s="16">
        <v>0</v>
      </c>
      <c r="F906" s="15">
        <v>11844.99</v>
      </c>
      <c r="G906" s="66">
        <v>0</v>
      </c>
    </row>
    <row r="907" spans="1:7" ht="12.75">
      <c r="A907" s="26" t="s">
        <v>6</v>
      </c>
      <c r="B907" s="27" t="s">
        <v>100</v>
      </c>
      <c r="C907" s="28" t="s">
        <v>8</v>
      </c>
      <c r="D907" s="28"/>
      <c r="E907" s="30">
        <f>E908+E910</f>
        <v>203476.03999999998</v>
      </c>
      <c r="F907" s="30">
        <f>F908+F910</f>
        <v>203476.03999999998</v>
      </c>
      <c r="G907" s="64">
        <v>0</v>
      </c>
    </row>
    <row r="908" spans="1:7" ht="12.75">
      <c r="A908" s="81"/>
      <c r="B908" s="82"/>
      <c r="C908" s="7" t="s">
        <v>9</v>
      </c>
      <c r="D908" s="8" t="s">
        <v>10</v>
      </c>
      <c r="E908" s="9">
        <f>3742.64+E909</f>
        <v>5422.639999999999</v>
      </c>
      <c r="F908" s="9">
        <f>3742.64+F909</f>
        <v>5422.639999999999</v>
      </c>
      <c r="G908" s="65">
        <v>0</v>
      </c>
    </row>
    <row r="909" spans="1:7" ht="12.75" customHeight="1" hidden="1">
      <c r="A909" s="83"/>
      <c r="B909" s="84"/>
      <c r="C909" s="7" t="s">
        <v>30</v>
      </c>
      <c r="D909" s="7"/>
      <c r="E909" s="9">
        <v>1680</v>
      </c>
      <c r="F909" s="9">
        <v>1680</v>
      </c>
      <c r="G909" s="65">
        <v>0</v>
      </c>
    </row>
    <row r="910" spans="1:7" ht="12.75">
      <c r="A910" s="83"/>
      <c r="B910" s="84"/>
      <c r="C910" s="7" t="s">
        <v>11</v>
      </c>
      <c r="D910" s="10" t="s">
        <v>12</v>
      </c>
      <c r="E910" s="9">
        <v>198053.4</v>
      </c>
      <c r="F910" s="9">
        <v>198053.4</v>
      </c>
      <c r="G910" s="65">
        <v>0</v>
      </c>
    </row>
    <row r="911" spans="1:7" ht="12.75">
      <c r="A911" s="83"/>
      <c r="B911" s="84"/>
      <c r="C911" s="8" t="s">
        <v>13</v>
      </c>
      <c r="D911" s="8"/>
      <c r="E911" s="9"/>
      <c r="F911" s="9"/>
      <c r="G911" s="65"/>
    </row>
    <row r="912" spans="1:9" ht="12.75">
      <c r="A912" s="83"/>
      <c r="B912" s="84"/>
      <c r="C912" s="12" t="s">
        <v>14</v>
      </c>
      <c r="D912" s="10" t="s">
        <v>15</v>
      </c>
      <c r="E912" s="9">
        <f>E910*I912/100</f>
        <v>30698.277</v>
      </c>
      <c r="F912" s="9">
        <f>F910*I912/100</f>
        <v>30698.277</v>
      </c>
      <c r="G912" s="65">
        <v>0</v>
      </c>
      <c r="I912" s="2">
        <v>15.5</v>
      </c>
    </row>
    <row r="913" spans="1:9" ht="12.75">
      <c r="A913" s="83"/>
      <c r="B913" s="84"/>
      <c r="C913" s="12" t="s">
        <v>16</v>
      </c>
      <c r="D913" s="10" t="s">
        <v>17</v>
      </c>
      <c r="E913" s="9">
        <f>I913*E910/100</f>
        <v>28895.991059999997</v>
      </c>
      <c r="F913" s="9">
        <f>I913*F910/100</f>
        <v>28895.991059999997</v>
      </c>
      <c r="G913" s="65">
        <v>0</v>
      </c>
      <c r="I913" s="2">
        <v>14.59</v>
      </c>
    </row>
    <row r="914" spans="1:9" ht="12.75">
      <c r="A914" s="83"/>
      <c r="B914" s="84"/>
      <c r="C914" s="12" t="s">
        <v>18</v>
      </c>
      <c r="D914" s="10" t="s">
        <v>17</v>
      </c>
      <c r="E914" s="9">
        <f>I914*E910/100</f>
        <v>15844.271999999999</v>
      </c>
      <c r="F914" s="9">
        <f>I914*F910/100</f>
        <v>15844.271999999999</v>
      </c>
      <c r="G914" s="65">
        <v>0</v>
      </c>
      <c r="I914" s="2">
        <v>8</v>
      </c>
    </row>
    <row r="915" spans="1:9" ht="12.75">
      <c r="A915" s="83"/>
      <c r="B915" s="84"/>
      <c r="C915" s="12" t="s">
        <v>19</v>
      </c>
      <c r="D915" s="10" t="s">
        <v>17</v>
      </c>
      <c r="E915" s="9">
        <f>I915*E910/100</f>
        <v>25311.224519999996</v>
      </c>
      <c r="F915" s="9">
        <f>I915*F910/100</f>
        <v>25311.224519999996</v>
      </c>
      <c r="G915" s="65">
        <v>0</v>
      </c>
      <c r="I915" s="2">
        <v>12.78</v>
      </c>
    </row>
    <row r="916" spans="1:9" ht="12.75">
      <c r="A916" s="83"/>
      <c r="B916" s="84"/>
      <c r="C916" s="12" t="s">
        <v>20</v>
      </c>
      <c r="D916" s="10" t="s">
        <v>17</v>
      </c>
      <c r="E916" s="9">
        <f>I916*E910/100</f>
        <v>14537.11956</v>
      </c>
      <c r="F916" s="9">
        <f>I916*F910/100</f>
        <v>14537.11956</v>
      </c>
      <c r="G916" s="65">
        <v>0</v>
      </c>
      <c r="I916" s="2">
        <v>7.34</v>
      </c>
    </row>
    <row r="917" spans="1:9" ht="12.75">
      <c r="A917" s="83"/>
      <c r="B917" s="84"/>
      <c r="C917" s="12" t="s">
        <v>21</v>
      </c>
      <c r="D917" s="10" t="s">
        <v>22</v>
      </c>
      <c r="E917" s="9">
        <f>I917*E910/100</f>
        <v>495.13349999999997</v>
      </c>
      <c r="F917" s="9">
        <f>I917*F910/100</f>
        <v>495.13349999999997</v>
      </c>
      <c r="G917" s="65">
        <v>0</v>
      </c>
      <c r="I917" s="2">
        <v>0.25</v>
      </c>
    </row>
    <row r="918" spans="1:9" ht="12.75">
      <c r="A918" s="83"/>
      <c r="B918" s="84"/>
      <c r="C918" s="12" t="s">
        <v>23</v>
      </c>
      <c r="D918" s="10" t="s">
        <v>12</v>
      </c>
      <c r="E918" s="9">
        <f>I918*E910/100</f>
        <v>35907.081419999995</v>
      </c>
      <c r="F918" s="9">
        <f>I918*F910/100</f>
        <v>35907.081419999995</v>
      </c>
      <c r="G918" s="65">
        <v>0</v>
      </c>
      <c r="I918" s="2">
        <v>18.13</v>
      </c>
    </row>
    <row r="919" spans="1:9" ht="26.25" thickBot="1">
      <c r="A919" s="83"/>
      <c r="B919" s="84"/>
      <c r="C919" s="12" t="s">
        <v>24</v>
      </c>
      <c r="D919" s="10" t="s">
        <v>17</v>
      </c>
      <c r="E919" s="9">
        <f>I919*E910/100</f>
        <v>46364.300939999994</v>
      </c>
      <c r="F919" s="9">
        <f>I919*F910/100</f>
        <v>46364.300939999994</v>
      </c>
      <c r="G919" s="65">
        <v>0</v>
      </c>
      <c r="I919" s="2">
        <v>23.41</v>
      </c>
    </row>
    <row r="920" spans="1:7" ht="12.75">
      <c r="A920" s="26" t="s">
        <v>6</v>
      </c>
      <c r="B920" s="27">
        <v>184</v>
      </c>
      <c r="C920" s="28" t="s">
        <v>8</v>
      </c>
      <c r="D920" s="28"/>
      <c r="E920" s="30">
        <f>E921+E923</f>
        <v>205816.82</v>
      </c>
      <c r="F920" s="30">
        <f>F921+F923</f>
        <v>205816.82</v>
      </c>
      <c r="G920" s="64">
        <v>0</v>
      </c>
    </row>
    <row r="921" spans="1:7" ht="12.75">
      <c r="A921" s="81"/>
      <c r="B921" s="82"/>
      <c r="C921" s="7" t="s">
        <v>9</v>
      </c>
      <c r="D921" s="8" t="s">
        <v>10</v>
      </c>
      <c r="E921" s="9">
        <f>3960+E922</f>
        <v>4380</v>
      </c>
      <c r="F921" s="9">
        <f>3960+F922</f>
        <v>4380</v>
      </c>
      <c r="G921" s="65">
        <v>0</v>
      </c>
    </row>
    <row r="922" spans="1:7" ht="12.75" customHeight="1" hidden="1">
      <c r="A922" s="83"/>
      <c r="B922" s="84"/>
      <c r="C922" s="7" t="s">
        <v>30</v>
      </c>
      <c r="D922" s="7"/>
      <c r="E922" s="18">
        <v>420</v>
      </c>
      <c r="F922" s="18">
        <v>420</v>
      </c>
      <c r="G922" s="65">
        <v>0</v>
      </c>
    </row>
    <row r="923" spans="1:7" ht="12.75">
      <c r="A923" s="83"/>
      <c r="B923" s="84"/>
      <c r="C923" s="7" t="s">
        <v>11</v>
      </c>
      <c r="D923" s="10" t="s">
        <v>12</v>
      </c>
      <c r="E923" s="9">
        <v>201436.82</v>
      </c>
      <c r="F923" s="9">
        <v>201436.82</v>
      </c>
      <c r="G923" s="65">
        <v>0</v>
      </c>
    </row>
    <row r="924" spans="1:7" ht="12.75">
      <c r="A924" s="83"/>
      <c r="B924" s="84"/>
      <c r="C924" s="8" t="s">
        <v>13</v>
      </c>
      <c r="D924" s="8"/>
      <c r="E924" s="9"/>
      <c r="F924" s="9"/>
      <c r="G924" s="65"/>
    </row>
    <row r="925" spans="1:9" ht="12.75">
      <c r="A925" s="83"/>
      <c r="B925" s="84"/>
      <c r="C925" s="12" t="s">
        <v>14</v>
      </c>
      <c r="D925" s="10" t="s">
        <v>15</v>
      </c>
      <c r="E925" s="9">
        <f>E923*I925/100</f>
        <v>31222.7071</v>
      </c>
      <c r="F925" s="9">
        <f>F923*I925/100</f>
        <v>31222.7071</v>
      </c>
      <c r="G925" s="65">
        <v>0</v>
      </c>
      <c r="I925" s="2">
        <v>15.5</v>
      </c>
    </row>
    <row r="926" spans="1:9" ht="12.75">
      <c r="A926" s="83"/>
      <c r="B926" s="84"/>
      <c r="C926" s="12" t="s">
        <v>16</v>
      </c>
      <c r="D926" s="10" t="s">
        <v>17</v>
      </c>
      <c r="E926" s="9">
        <f>I926*E923/100</f>
        <v>29389.632038000003</v>
      </c>
      <c r="F926" s="9">
        <f>I926*F923/100</f>
        <v>29389.632038000003</v>
      </c>
      <c r="G926" s="65">
        <v>0</v>
      </c>
      <c r="I926" s="2">
        <v>14.59</v>
      </c>
    </row>
    <row r="927" spans="1:9" ht="12.75">
      <c r="A927" s="83"/>
      <c r="B927" s="84"/>
      <c r="C927" s="12" t="s">
        <v>18</v>
      </c>
      <c r="D927" s="10" t="s">
        <v>17</v>
      </c>
      <c r="E927" s="9">
        <f>I927*E923/100</f>
        <v>16114.945600000001</v>
      </c>
      <c r="F927" s="9">
        <f>I927*F923/100</f>
        <v>16114.945600000001</v>
      </c>
      <c r="G927" s="65">
        <v>0</v>
      </c>
      <c r="I927" s="2">
        <v>8</v>
      </c>
    </row>
    <row r="928" spans="1:9" ht="12.75">
      <c r="A928" s="83"/>
      <c r="B928" s="84"/>
      <c r="C928" s="12" t="s">
        <v>19</v>
      </c>
      <c r="D928" s="10" t="s">
        <v>17</v>
      </c>
      <c r="E928" s="9">
        <f>I928*E923/100</f>
        <v>25743.625595999998</v>
      </c>
      <c r="F928" s="9">
        <f>I928*F923/100</f>
        <v>25743.625595999998</v>
      </c>
      <c r="G928" s="65">
        <v>0</v>
      </c>
      <c r="I928" s="2">
        <v>12.78</v>
      </c>
    </row>
    <row r="929" spans="1:9" ht="12.75">
      <c r="A929" s="83"/>
      <c r="B929" s="84"/>
      <c r="C929" s="12" t="s">
        <v>20</v>
      </c>
      <c r="D929" s="10" t="s">
        <v>17</v>
      </c>
      <c r="E929" s="9">
        <f>I929*E923/100</f>
        <v>14785.462588</v>
      </c>
      <c r="F929" s="9">
        <f>I929*F923/100</f>
        <v>14785.462588</v>
      </c>
      <c r="G929" s="65">
        <v>0</v>
      </c>
      <c r="I929" s="2">
        <v>7.34</v>
      </c>
    </row>
    <row r="930" spans="1:9" ht="12.75">
      <c r="A930" s="83"/>
      <c r="B930" s="84"/>
      <c r="C930" s="12" t="s">
        <v>21</v>
      </c>
      <c r="D930" s="10" t="s">
        <v>22</v>
      </c>
      <c r="E930" s="9">
        <f>I930*E923/100</f>
        <v>503.59205000000003</v>
      </c>
      <c r="F930" s="9">
        <f>I930*F923/100</f>
        <v>503.59205000000003</v>
      </c>
      <c r="G930" s="65">
        <v>0</v>
      </c>
      <c r="I930" s="2">
        <v>0.25</v>
      </c>
    </row>
    <row r="931" spans="1:9" ht="12.75">
      <c r="A931" s="83"/>
      <c r="B931" s="84"/>
      <c r="C931" s="12" t="s">
        <v>23</v>
      </c>
      <c r="D931" s="10" t="s">
        <v>12</v>
      </c>
      <c r="E931" s="9">
        <f>I931*E923/100</f>
        <v>36520.495466</v>
      </c>
      <c r="F931" s="9">
        <f>I931*F923/100</f>
        <v>36520.495466</v>
      </c>
      <c r="G931" s="65">
        <v>0</v>
      </c>
      <c r="I931" s="2">
        <v>18.13</v>
      </c>
    </row>
    <row r="932" spans="1:9" ht="26.25" thickBot="1">
      <c r="A932" s="83"/>
      <c r="B932" s="84"/>
      <c r="C932" s="12" t="s">
        <v>24</v>
      </c>
      <c r="D932" s="10" t="s">
        <v>17</v>
      </c>
      <c r="E932" s="9">
        <f>I932*E923/100</f>
        <v>47156.359562</v>
      </c>
      <c r="F932" s="9">
        <f>I932*F923/100</f>
        <v>47156.359562</v>
      </c>
      <c r="G932" s="65">
        <v>0</v>
      </c>
      <c r="I932" s="2">
        <v>23.41</v>
      </c>
    </row>
    <row r="933" spans="1:7" ht="12.75">
      <c r="A933" s="26" t="s">
        <v>6</v>
      </c>
      <c r="B933" s="27" t="s">
        <v>101</v>
      </c>
      <c r="C933" s="28" t="s">
        <v>8</v>
      </c>
      <c r="D933" s="28"/>
      <c r="E933" s="29">
        <f>E935+E936</f>
        <v>131242.8</v>
      </c>
      <c r="F933" s="29">
        <f>F935+F936</f>
        <v>131242.8</v>
      </c>
      <c r="G933" s="64">
        <v>0</v>
      </c>
    </row>
    <row r="934" spans="1:7" ht="12.75" hidden="1">
      <c r="A934" s="20"/>
      <c r="B934" s="21"/>
      <c r="C934" s="11" t="s">
        <v>36</v>
      </c>
      <c r="D934" s="11"/>
      <c r="E934" s="8"/>
      <c r="F934" s="8"/>
      <c r="G934" s="65">
        <v>0</v>
      </c>
    </row>
    <row r="935" spans="1:7" ht="12.75">
      <c r="A935" s="81"/>
      <c r="B935" s="82"/>
      <c r="C935" s="11" t="s">
        <v>30</v>
      </c>
      <c r="D935" s="8" t="s">
        <v>10</v>
      </c>
      <c r="E935" s="10">
        <v>4620</v>
      </c>
      <c r="F935" s="10">
        <v>4620</v>
      </c>
      <c r="G935" s="65">
        <v>0</v>
      </c>
    </row>
    <row r="936" spans="1:7" ht="12.75">
      <c r="A936" s="83"/>
      <c r="B936" s="84"/>
      <c r="C936" s="11" t="s">
        <v>11</v>
      </c>
      <c r="D936" s="10" t="s">
        <v>12</v>
      </c>
      <c r="E936" s="10">
        <f>E937+E934</f>
        <v>126622.8</v>
      </c>
      <c r="F936" s="10">
        <f>F937+F934</f>
        <v>126622.8</v>
      </c>
      <c r="G936" s="65">
        <v>0</v>
      </c>
    </row>
    <row r="937" spans="1:7" ht="12.75" customHeight="1" hidden="1">
      <c r="A937" s="83"/>
      <c r="B937" s="84"/>
      <c r="C937" s="11" t="s">
        <v>11</v>
      </c>
      <c r="D937" s="11"/>
      <c r="E937" s="10">
        <v>126622.8</v>
      </c>
      <c r="F937" s="10">
        <v>126622.8</v>
      </c>
      <c r="G937" s="65">
        <v>0</v>
      </c>
    </row>
    <row r="938" spans="1:7" ht="12.75">
      <c r="A938" s="83"/>
      <c r="B938" s="84"/>
      <c r="C938" s="8" t="s">
        <v>13</v>
      </c>
      <c r="D938" s="8"/>
      <c r="E938" s="9"/>
      <c r="F938" s="9"/>
      <c r="G938" s="65"/>
    </row>
    <row r="939" spans="1:9" ht="12.75">
      <c r="A939" s="83"/>
      <c r="B939" s="84"/>
      <c r="C939" s="12" t="s">
        <v>14</v>
      </c>
      <c r="D939" s="10" t="s">
        <v>15</v>
      </c>
      <c r="E939" s="9">
        <f>E937*I939/100</f>
        <v>19626.534</v>
      </c>
      <c r="F939" s="9">
        <f>(F937*I939/100)+F934</f>
        <v>19626.534</v>
      </c>
      <c r="G939" s="65">
        <v>0</v>
      </c>
      <c r="I939" s="2">
        <v>15.5</v>
      </c>
    </row>
    <row r="940" spans="1:9" ht="12.75">
      <c r="A940" s="83"/>
      <c r="B940" s="84"/>
      <c r="C940" s="12" t="s">
        <v>16</v>
      </c>
      <c r="D940" s="10" t="s">
        <v>17</v>
      </c>
      <c r="E940" s="9">
        <f>I940*E937/100</f>
        <v>18474.26652</v>
      </c>
      <c r="F940" s="9">
        <f>I940*F937/100</f>
        <v>18474.26652</v>
      </c>
      <c r="G940" s="65">
        <v>0</v>
      </c>
      <c r="I940" s="2">
        <v>14.59</v>
      </c>
    </row>
    <row r="941" spans="1:9" ht="12.75">
      <c r="A941" s="83"/>
      <c r="B941" s="84"/>
      <c r="C941" s="12" t="s">
        <v>18</v>
      </c>
      <c r="D941" s="10" t="s">
        <v>17</v>
      </c>
      <c r="E941" s="9">
        <f>I941*E937/100</f>
        <v>10129.824</v>
      </c>
      <c r="F941" s="9">
        <f>I941*F937/100</f>
        <v>10129.824</v>
      </c>
      <c r="G941" s="65">
        <v>0</v>
      </c>
      <c r="I941" s="2">
        <v>8</v>
      </c>
    </row>
    <row r="942" spans="1:9" ht="12.75">
      <c r="A942" s="83"/>
      <c r="B942" s="84"/>
      <c r="C942" s="12" t="s">
        <v>19</v>
      </c>
      <c r="D942" s="10" t="s">
        <v>17</v>
      </c>
      <c r="E942" s="9">
        <f>I942*E937/100</f>
        <v>16182.393839999999</v>
      </c>
      <c r="F942" s="9">
        <f>I942*F937/100</f>
        <v>16182.393839999999</v>
      </c>
      <c r="G942" s="65">
        <v>0</v>
      </c>
      <c r="I942" s="2">
        <v>12.78</v>
      </c>
    </row>
    <row r="943" spans="1:9" ht="12.75">
      <c r="A943" s="83"/>
      <c r="B943" s="84"/>
      <c r="C943" s="12" t="s">
        <v>20</v>
      </c>
      <c r="D943" s="10" t="s">
        <v>17</v>
      </c>
      <c r="E943" s="9">
        <f>I943*E937/100</f>
        <v>9294.113519999999</v>
      </c>
      <c r="F943" s="9">
        <f>I943*F937/100</f>
        <v>9294.113519999999</v>
      </c>
      <c r="G943" s="65">
        <v>0</v>
      </c>
      <c r="I943" s="2">
        <v>7.34</v>
      </c>
    </row>
    <row r="944" spans="1:9" ht="12.75">
      <c r="A944" s="83"/>
      <c r="B944" s="84"/>
      <c r="C944" s="12" t="s">
        <v>21</v>
      </c>
      <c r="D944" s="10" t="s">
        <v>22</v>
      </c>
      <c r="E944" s="9">
        <f>I944*E937/100</f>
        <v>316.557</v>
      </c>
      <c r="F944" s="9">
        <f>I944*F937/100</f>
        <v>316.557</v>
      </c>
      <c r="G944" s="65">
        <v>0</v>
      </c>
      <c r="I944" s="2">
        <v>0.25</v>
      </c>
    </row>
    <row r="945" spans="1:9" ht="12.75">
      <c r="A945" s="83"/>
      <c r="B945" s="84"/>
      <c r="C945" s="12" t="s">
        <v>23</v>
      </c>
      <c r="D945" s="10" t="s">
        <v>12</v>
      </c>
      <c r="E945" s="9">
        <f>I945*E937/100</f>
        <v>22956.71364</v>
      </c>
      <c r="F945" s="9">
        <f>I945*F937/100</f>
        <v>22956.71364</v>
      </c>
      <c r="G945" s="65">
        <v>0</v>
      </c>
      <c r="I945" s="2">
        <v>18.13</v>
      </c>
    </row>
    <row r="946" spans="1:9" ht="26.25" thickBot="1">
      <c r="A946" s="83"/>
      <c r="B946" s="84"/>
      <c r="C946" s="12" t="s">
        <v>24</v>
      </c>
      <c r="D946" s="10" t="s">
        <v>17</v>
      </c>
      <c r="E946" s="9">
        <f>I946*E937/100</f>
        <v>29642.39748</v>
      </c>
      <c r="F946" s="9">
        <f>I946*F937/100</f>
        <v>29642.39748</v>
      </c>
      <c r="G946" s="65">
        <v>0</v>
      </c>
      <c r="I946" s="2">
        <v>23.41</v>
      </c>
    </row>
    <row r="947" spans="1:7" ht="12.75">
      <c r="A947" s="26" t="s">
        <v>6</v>
      </c>
      <c r="B947" s="27" t="s">
        <v>102</v>
      </c>
      <c r="C947" s="28" t="s">
        <v>8</v>
      </c>
      <c r="D947" s="28"/>
      <c r="E947" s="29">
        <f>E949+E950</f>
        <v>259199.56</v>
      </c>
      <c r="F947" s="29">
        <f>F949+F950</f>
        <v>259199.56</v>
      </c>
      <c r="G947" s="64">
        <v>0</v>
      </c>
    </row>
    <row r="948" spans="1:7" ht="12.75" hidden="1">
      <c r="A948" s="20"/>
      <c r="B948" s="21"/>
      <c r="C948" s="11" t="s">
        <v>36</v>
      </c>
      <c r="D948" s="11"/>
      <c r="E948" s="8"/>
      <c r="F948" s="8"/>
      <c r="G948" s="65">
        <v>0</v>
      </c>
    </row>
    <row r="949" spans="1:7" ht="12.75">
      <c r="A949" s="81"/>
      <c r="B949" s="82"/>
      <c r="C949" s="11" t="s">
        <v>30</v>
      </c>
      <c r="D949" s="8" t="s">
        <v>10</v>
      </c>
      <c r="E949" s="10">
        <v>9240</v>
      </c>
      <c r="F949" s="10">
        <v>9240</v>
      </c>
      <c r="G949" s="65">
        <v>0</v>
      </c>
    </row>
    <row r="950" spans="1:7" ht="12.75">
      <c r="A950" s="83"/>
      <c r="B950" s="84"/>
      <c r="C950" s="11" t="s">
        <v>11</v>
      </c>
      <c r="D950" s="10" t="s">
        <v>12</v>
      </c>
      <c r="E950" s="10">
        <f>E951+E948</f>
        <v>249959.56</v>
      </c>
      <c r="F950" s="10">
        <f>F951+F948</f>
        <v>249959.56</v>
      </c>
      <c r="G950" s="65">
        <v>0</v>
      </c>
    </row>
    <row r="951" spans="1:7" ht="12.75" customHeight="1" hidden="1">
      <c r="A951" s="83"/>
      <c r="B951" s="84"/>
      <c r="C951" s="11" t="s">
        <v>11</v>
      </c>
      <c r="D951" s="11"/>
      <c r="E951" s="10">
        <v>249959.56</v>
      </c>
      <c r="F951" s="10">
        <v>249959.56</v>
      </c>
      <c r="G951" s="65">
        <v>0</v>
      </c>
    </row>
    <row r="952" spans="1:7" ht="12.75">
      <c r="A952" s="83"/>
      <c r="B952" s="84"/>
      <c r="C952" s="8" t="s">
        <v>13</v>
      </c>
      <c r="D952" s="8"/>
      <c r="E952" s="9"/>
      <c r="F952" s="9"/>
      <c r="G952" s="65"/>
    </row>
    <row r="953" spans="1:9" ht="12.75">
      <c r="A953" s="83"/>
      <c r="B953" s="84"/>
      <c r="C953" s="12" t="s">
        <v>14</v>
      </c>
      <c r="D953" s="10" t="s">
        <v>15</v>
      </c>
      <c r="E953" s="9">
        <f>(E951*I953/100)+E948</f>
        <v>38743.7318</v>
      </c>
      <c r="F953" s="9">
        <f>(F951*I953/100)+F948</f>
        <v>38743.7318</v>
      </c>
      <c r="G953" s="65">
        <v>0</v>
      </c>
      <c r="I953" s="2">
        <v>15.5</v>
      </c>
    </row>
    <row r="954" spans="1:9" ht="12.75">
      <c r="A954" s="83"/>
      <c r="B954" s="84"/>
      <c r="C954" s="12" t="s">
        <v>16</v>
      </c>
      <c r="D954" s="10" t="s">
        <v>17</v>
      </c>
      <c r="E954" s="9">
        <f>I954*E951/100</f>
        <v>36469.099804</v>
      </c>
      <c r="F954" s="9">
        <f>I954*F951/100</f>
        <v>36469.099804</v>
      </c>
      <c r="G954" s="65">
        <v>0</v>
      </c>
      <c r="I954" s="2">
        <v>14.59</v>
      </c>
    </row>
    <row r="955" spans="1:9" ht="12.75">
      <c r="A955" s="83"/>
      <c r="B955" s="84"/>
      <c r="C955" s="12" t="s">
        <v>18</v>
      </c>
      <c r="D955" s="10" t="s">
        <v>17</v>
      </c>
      <c r="E955" s="9">
        <f>I955*E951/100</f>
        <v>19996.7648</v>
      </c>
      <c r="F955" s="9">
        <f>I955*F951/100</f>
        <v>19996.7648</v>
      </c>
      <c r="G955" s="65">
        <v>0</v>
      </c>
      <c r="I955" s="2">
        <v>8</v>
      </c>
    </row>
    <row r="956" spans="1:9" ht="12.75">
      <c r="A956" s="83"/>
      <c r="B956" s="84"/>
      <c r="C956" s="12" t="s">
        <v>19</v>
      </c>
      <c r="D956" s="10" t="s">
        <v>17</v>
      </c>
      <c r="E956" s="9">
        <f>I956*E951/100</f>
        <v>31944.831768</v>
      </c>
      <c r="F956" s="9">
        <f>I956*F951/100</f>
        <v>31944.831768</v>
      </c>
      <c r="G956" s="65">
        <v>0</v>
      </c>
      <c r="I956" s="2">
        <v>12.78</v>
      </c>
    </row>
    <row r="957" spans="1:9" ht="12.75">
      <c r="A957" s="83"/>
      <c r="B957" s="84"/>
      <c r="C957" s="12" t="s">
        <v>20</v>
      </c>
      <c r="D957" s="10" t="s">
        <v>17</v>
      </c>
      <c r="E957" s="9">
        <f>I957*E951/100</f>
        <v>18347.031704</v>
      </c>
      <c r="F957" s="9">
        <f>I957*F951/100</f>
        <v>18347.031704</v>
      </c>
      <c r="G957" s="65">
        <v>0</v>
      </c>
      <c r="I957" s="2">
        <v>7.34</v>
      </c>
    </row>
    <row r="958" spans="1:9" ht="12.75">
      <c r="A958" s="83"/>
      <c r="B958" s="84"/>
      <c r="C958" s="12" t="s">
        <v>21</v>
      </c>
      <c r="D958" s="10" t="s">
        <v>22</v>
      </c>
      <c r="E958" s="9">
        <f>I958*E951/100</f>
        <v>624.8989</v>
      </c>
      <c r="F958" s="9">
        <f>I958*F951/100</f>
        <v>624.8989</v>
      </c>
      <c r="G958" s="65">
        <v>0</v>
      </c>
      <c r="I958" s="2">
        <v>0.25</v>
      </c>
    </row>
    <row r="959" spans="1:9" ht="12.75">
      <c r="A959" s="83"/>
      <c r="B959" s="84"/>
      <c r="C959" s="12" t="s">
        <v>23</v>
      </c>
      <c r="D959" s="10" t="s">
        <v>12</v>
      </c>
      <c r="E959" s="9">
        <f>I959*E951/100</f>
        <v>45317.668227999995</v>
      </c>
      <c r="F959" s="9">
        <f>I959*F951/100</f>
        <v>45317.668227999995</v>
      </c>
      <c r="G959" s="65">
        <v>0</v>
      </c>
      <c r="I959" s="2">
        <v>18.13</v>
      </c>
    </row>
    <row r="960" spans="1:9" ht="26.25" thickBot="1">
      <c r="A960" s="83"/>
      <c r="B960" s="84"/>
      <c r="C960" s="12" t="s">
        <v>24</v>
      </c>
      <c r="D960" s="10" t="s">
        <v>17</v>
      </c>
      <c r="E960" s="9">
        <f>I960*E951/100</f>
        <v>58515.532995999994</v>
      </c>
      <c r="F960" s="9">
        <f>I960*F951/100</f>
        <v>58515.532995999994</v>
      </c>
      <c r="G960" s="65">
        <v>0</v>
      </c>
      <c r="I960" s="2">
        <v>23.41</v>
      </c>
    </row>
    <row r="961" spans="1:7" ht="12.75">
      <c r="A961" s="26" t="s">
        <v>6</v>
      </c>
      <c r="B961" s="27" t="s">
        <v>103</v>
      </c>
      <c r="C961" s="28" t="s">
        <v>8</v>
      </c>
      <c r="D961" s="28"/>
      <c r="E961" s="29">
        <f>E963+E964+E965</f>
        <v>252124.2</v>
      </c>
      <c r="F961" s="29">
        <f>F963+F964+F965</f>
        <v>252124.2</v>
      </c>
      <c r="G961" s="64">
        <v>0</v>
      </c>
    </row>
    <row r="962" spans="1:7" ht="12.75" hidden="1">
      <c r="A962" s="20"/>
      <c r="B962" s="21"/>
      <c r="C962" s="11" t="s">
        <v>36</v>
      </c>
      <c r="D962" s="11"/>
      <c r="E962" s="10">
        <v>54072.36</v>
      </c>
      <c r="F962" s="10">
        <v>54072.36</v>
      </c>
      <c r="G962" s="65">
        <v>0</v>
      </c>
    </row>
    <row r="963" spans="1:7" ht="12.75">
      <c r="A963" s="81"/>
      <c r="B963" s="82"/>
      <c r="C963" s="11" t="s">
        <v>30</v>
      </c>
      <c r="D963" s="8" t="s">
        <v>10</v>
      </c>
      <c r="E963" s="10">
        <v>9660</v>
      </c>
      <c r="F963" s="10">
        <v>9660</v>
      </c>
      <c r="G963" s="65">
        <v>0</v>
      </c>
    </row>
    <row r="964" spans="1:7" ht="12.75">
      <c r="A964" s="83"/>
      <c r="B964" s="84"/>
      <c r="C964" s="11" t="s">
        <v>38</v>
      </c>
      <c r="D964" s="10" t="s">
        <v>12</v>
      </c>
      <c r="E964" s="10">
        <v>108363.36</v>
      </c>
      <c r="F964" s="10">
        <v>108363.36</v>
      </c>
      <c r="G964" s="65">
        <v>0</v>
      </c>
    </row>
    <row r="965" spans="1:7" ht="12.75">
      <c r="A965" s="83"/>
      <c r="B965" s="84"/>
      <c r="C965" s="11" t="s">
        <v>11</v>
      </c>
      <c r="D965" s="10" t="s">
        <v>12</v>
      </c>
      <c r="E965" s="10">
        <f>E966+E962</f>
        <v>134100.84</v>
      </c>
      <c r="F965" s="10">
        <f>F966+F962</f>
        <v>134100.84</v>
      </c>
      <c r="G965" s="65">
        <v>0</v>
      </c>
    </row>
    <row r="966" spans="1:7" ht="12.75" customHeight="1" hidden="1">
      <c r="A966" s="83"/>
      <c r="B966" s="84"/>
      <c r="C966" s="11" t="s">
        <v>11</v>
      </c>
      <c r="D966" s="11"/>
      <c r="E966" s="10">
        <v>80028.48</v>
      </c>
      <c r="F966" s="10">
        <v>80028.48</v>
      </c>
      <c r="G966" s="65">
        <v>0</v>
      </c>
    </row>
    <row r="967" spans="1:7" ht="12.75">
      <c r="A967" s="83"/>
      <c r="B967" s="84"/>
      <c r="C967" s="8" t="s">
        <v>13</v>
      </c>
      <c r="D967" s="8"/>
      <c r="E967" s="9"/>
      <c r="F967" s="9"/>
      <c r="G967" s="65"/>
    </row>
    <row r="968" spans="1:9" ht="12.75">
      <c r="A968" s="83"/>
      <c r="B968" s="84"/>
      <c r="C968" s="12" t="s">
        <v>14</v>
      </c>
      <c r="D968" s="10" t="s">
        <v>15</v>
      </c>
      <c r="E968" s="9">
        <f>(E966*I968/100)+E962</f>
        <v>66476.7744</v>
      </c>
      <c r="F968" s="9">
        <f>(F966*I968/100)+F962</f>
        <v>66476.7744</v>
      </c>
      <c r="G968" s="65">
        <v>0</v>
      </c>
      <c r="I968" s="2">
        <v>15.5</v>
      </c>
    </row>
    <row r="969" spans="1:9" ht="12.75">
      <c r="A969" s="83"/>
      <c r="B969" s="84"/>
      <c r="C969" s="12" t="s">
        <v>16</v>
      </c>
      <c r="D969" s="10" t="s">
        <v>17</v>
      </c>
      <c r="E969" s="9">
        <f>I969*E966/100</f>
        <v>11676.155232</v>
      </c>
      <c r="F969" s="9">
        <f>I969*F966/100</f>
        <v>11676.155232</v>
      </c>
      <c r="G969" s="65">
        <v>0</v>
      </c>
      <c r="I969" s="2">
        <v>14.59</v>
      </c>
    </row>
    <row r="970" spans="1:9" ht="12.75">
      <c r="A970" s="83"/>
      <c r="B970" s="84"/>
      <c r="C970" s="12" t="s">
        <v>18</v>
      </c>
      <c r="D970" s="10" t="s">
        <v>17</v>
      </c>
      <c r="E970" s="9">
        <f>I970*E966/100</f>
        <v>6402.278399999999</v>
      </c>
      <c r="F970" s="9">
        <f>I970*F966/100</f>
        <v>6402.278399999999</v>
      </c>
      <c r="G970" s="65">
        <v>0</v>
      </c>
      <c r="I970" s="2">
        <v>8</v>
      </c>
    </row>
    <row r="971" spans="1:9" ht="12.75">
      <c r="A971" s="83"/>
      <c r="B971" s="84"/>
      <c r="C971" s="12" t="s">
        <v>19</v>
      </c>
      <c r="D971" s="10" t="s">
        <v>17</v>
      </c>
      <c r="E971" s="9">
        <f>I971*E966/100</f>
        <v>10227.639744</v>
      </c>
      <c r="F971" s="9">
        <f>I971*F966/100</f>
        <v>10227.639744</v>
      </c>
      <c r="G971" s="65">
        <v>0</v>
      </c>
      <c r="I971" s="2">
        <v>12.78</v>
      </c>
    </row>
    <row r="972" spans="1:9" ht="12.75">
      <c r="A972" s="83"/>
      <c r="B972" s="84"/>
      <c r="C972" s="12" t="s">
        <v>20</v>
      </c>
      <c r="D972" s="10" t="s">
        <v>17</v>
      </c>
      <c r="E972" s="9">
        <f>I972*E966/100</f>
        <v>5874.090432</v>
      </c>
      <c r="F972" s="9">
        <f>I972*F966/100</f>
        <v>5874.090432</v>
      </c>
      <c r="G972" s="65">
        <v>0</v>
      </c>
      <c r="I972" s="2">
        <v>7.34</v>
      </c>
    </row>
    <row r="973" spans="1:9" ht="12.75">
      <c r="A973" s="83"/>
      <c r="B973" s="84"/>
      <c r="C973" s="12" t="s">
        <v>21</v>
      </c>
      <c r="D973" s="10" t="s">
        <v>22</v>
      </c>
      <c r="E973" s="9">
        <f>I973*E966/100</f>
        <v>200.07119999999998</v>
      </c>
      <c r="F973" s="9">
        <f>I973*F966/100</f>
        <v>200.07119999999998</v>
      </c>
      <c r="G973" s="65">
        <v>0</v>
      </c>
      <c r="I973" s="2">
        <v>0.25</v>
      </c>
    </row>
    <row r="974" spans="1:9" ht="12.75">
      <c r="A974" s="83"/>
      <c r="B974" s="84"/>
      <c r="C974" s="12" t="s">
        <v>23</v>
      </c>
      <c r="D974" s="10" t="s">
        <v>12</v>
      </c>
      <c r="E974" s="9">
        <f>I974*E966/100</f>
        <v>14509.163423999997</v>
      </c>
      <c r="F974" s="9">
        <f>I974*F966/100</f>
        <v>14509.163423999997</v>
      </c>
      <c r="G974" s="65">
        <v>0</v>
      </c>
      <c r="I974" s="2">
        <v>18.13</v>
      </c>
    </row>
    <row r="975" spans="1:9" ht="26.25" thickBot="1">
      <c r="A975" s="83"/>
      <c r="B975" s="84"/>
      <c r="C975" s="12" t="s">
        <v>24</v>
      </c>
      <c r="D975" s="10" t="s">
        <v>17</v>
      </c>
      <c r="E975" s="9">
        <f>I975*E966/100</f>
        <v>18734.667168</v>
      </c>
      <c r="F975" s="9">
        <f>I975*F966/100</f>
        <v>18734.667168</v>
      </c>
      <c r="G975" s="65">
        <v>0</v>
      </c>
      <c r="I975" s="2">
        <v>23.41</v>
      </c>
    </row>
    <row r="976" spans="1:7" ht="12.75">
      <c r="A976" s="26" t="s">
        <v>6</v>
      </c>
      <c r="B976" s="27" t="s">
        <v>104</v>
      </c>
      <c r="C976" s="28" t="s">
        <v>8</v>
      </c>
      <c r="D976" s="28"/>
      <c r="E976" s="29">
        <f>E978+E979</f>
        <v>254051.04</v>
      </c>
      <c r="F976" s="29">
        <f>F978+F979</f>
        <v>254051.04</v>
      </c>
      <c r="G976" s="64">
        <v>0</v>
      </c>
    </row>
    <row r="977" spans="1:7" ht="12.75" hidden="1">
      <c r="A977" s="20"/>
      <c r="B977" s="21"/>
      <c r="C977" s="11" t="s">
        <v>36</v>
      </c>
      <c r="D977" s="11"/>
      <c r="E977" s="10">
        <v>1111.76</v>
      </c>
      <c r="F977" s="10">
        <v>1111.76</v>
      </c>
      <c r="G977" s="65">
        <v>0</v>
      </c>
    </row>
    <row r="978" spans="1:7" ht="12.75">
      <c r="A978" s="81"/>
      <c r="B978" s="82"/>
      <c r="C978" s="11" t="s">
        <v>30</v>
      </c>
      <c r="D978" s="8" t="s">
        <v>10</v>
      </c>
      <c r="E978" s="10">
        <v>10745</v>
      </c>
      <c r="F978" s="10">
        <v>10745</v>
      </c>
      <c r="G978" s="65">
        <v>0</v>
      </c>
    </row>
    <row r="979" spans="1:7" ht="12.75">
      <c r="A979" s="83"/>
      <c r="B979" s="84"/>
      <c r="C979" s="11" t="s">
        <v>11</v>
      </c>
      <c r="D979" s="10" t="s">
        <v>12</v>
      </c>
      <c r="E979" s="24">
        <f>E980+E977</f>
        <v>243306.04</v>
      </c>
      <c r="F979" s="24">
        <f>F980+F977</f>
        <v>243306.04</v>
      </c>
      <c r="G979" s="65">
        <v>0</v>
      </c>
    </row>
    <row r="980" spans="1:7" ht="12.75" customHeight="1" hidden="1">
      <c r="A980" s="83"/>
      <c r="B980" s="84"/>
      <c r="C980" s="11" t="s">
        <v>11</v>
      </c>
      <c r="D980" s="11"/>
      <c r="E980" s="10">
        <v>242194.28</v>
      </c>
      <c r="F980" s="10">
        <v>242194.28</v>
      </c>
      <c r="G980" s="65">
        <v>0</v>
      </c>
    </row>
    <row r="981" spans="1:7" ht="12.75">
      <c r="A981" s="83"/>
      <c r="B981" s="84"/>
      <c r="C981" s="8" t="s">
        <v>13</v>
      </c>
      <c r="D981" s="8"/>
      <c r="E981" s="9"/>
      <c r="F981" s="9"/>
      <c r="G981" s="65"/>
    </row>
    <row r="982" spans="1:9" ht="12.75">
      <c r="A982" s="83"/>
      <c r="B982" s="84"/>
      <c r="C982" s="12" t="s">
        <v>14</v>
      </c>
      <c r="D982" s="10" t="s">
        <v>15</v>
      </c>
      <c r="E982" s="9">
        <f>(E980*I982/100)+E977</f>
        <v>38651.873400000004</v>
      </c>
      <c r="F982" s="9">
        <f>(F980*I982/100)+F977</f>
        <v>38651.873400000004</v>
      </c>
      <c r="G982" s="65">
        <v>0</v>
      </c>
      <c r="I982" s="2">
        <v>15.5</v>
      </c>
    </row>
    <row r="983" spans="1:9" ht="12.75">
      <c r="A983" s="83"/>
      <c r="B983" s="84"/>
      <c r="C983" s="12" t="s">
        <v>16</v>
      </c>
      <c r="D983" s="10" t="s">
        <v>17</v>
      </c>
      <c r="E983" s="9">
        <f>I983*E980/100</f>
        <v>35336.145452</v>
      </c>
      <c r="F983" s="9">
        <f>I983*F980/100</f>
        <v>35336.145452</v>
      </c>
      <c r="G983" s="65">
        <v>0</v>
      </c>
      <c r="I983" s="2">
        <v>14.59</v>
      </c>
    </row>
    <row r="984" spans="1:9" ht="12.75">
      <c r="A984" s="83"/>
      <c r="B984" s="84"/>
      <c r="C984" s="12" t="s">
        <v>18</v>
      </c>
      <c r="D984" s="10" t="s">
        <v>17</v>
      </c>
      <c r="E984" s="9">
        <f>I984*E980/100</f>
        <v>19375.5424</v>
      </c>
      <c r="F984" s="9">
        <f>I984*F980/100</f>
        <v>19375.5424</v>
      </c>
      <c r="G984" s="65">
        <v>0</v>
      </c>
      <c r="I984" s="2">
        <v>8</v>
      </c>
    </row>
    <row r="985" spans="1:9" ht="12.75">
      <c r="A985" s="83"/>
      <c r="B985" s="84"/>
      <c r="C985" s="12" t="s">
        <v>19</v>
      </c>
      <c r="D985" s="10" t="s">
        <v>17</v>
      </c>
      <c r="E985" s="9">
        <f>I985*E980/100</f>
        <v>30952.428984</v>
      </c>
      <c r="F985" s="9">
        <f>I985*F980/100</f>
        <v>30952.428984</v>
      </c>
      <c r="G985" s="65">
        <v>0</v>
      </c>
      <c r="I985" s="2">
        <v>12.78</v>
      </c>
    </row>
    <row r="986" spans="1:9" ht="12.75">
      <c r="A986" s="83"/>
      <c r="B986" s="84"/>
      <c r="C986" s="12" t="s">
        <v>20</v>
      </c>
      <c r="D986" s="10" t="s">
        <v>17</v>
      </c>
      <c r="E986" s="9">
        <f>I986*E980/100</f>
        <v>17777.060152000002</v>
      </c>
      <c r="F986" s="9">
        <f>I986*F980/100</f>
        <v>17777.060152000002</v>
      </c>
      <c r="G986" s="65">
        <v>0</v>
      </c>
      <c r="I986" s="2">
        <v>7.34</v>
      </c>
    </row>
    <row r="987" spans="1:9" ht="12.75">
      <c r="A987" s="83"/>
      <c r="B987" s="84"/>
      <c r="C987" s="12" t="s">
        <v>21</v>
      </c>
      <c r="D987" s="10" t="s">
        <v>22</v>
      </c>
      <c r="E987" s="9">
        <f>I987*E980/100</f>
        <v>605.4857</v>
      </c>
      <c r="F987" s="9">
        <f>I987*F980/100</f>
        <v>605.4857</v>
      </c>
      <c r="G987" s="65">
        <v>0</v>
      </c>
      <c r="I987" s="2">
        <v>0.25</v>
      </c>
    </row>
    <row r="988" spans="1:9" ht="12.75">
      <c r="A988" s="83"/>
      <c r="B988" s="84"/>
      <c r="C988" s="12" t="s">
        <v>23</v>
      </c>
      <c r="D988" s="10" t="s">
        <v>12</v>
      </c>
      <c r="E988" s="9">
        <f>I988*E980/100</f>
        <v>43909.82296399999</v>
      </c>
      <c r="F988" s="9">
        <f>I988*F980/100</f>
        <v>43909.82296399999</v>
      </c>
      <c r="G988" s="65">
        <v>0</v>
      </c>
      <c r="I988" s="2">
        <v>18.13</v>
      </c>
    </row>
    <row r="989" spans="1:9" ht="26.25" thickBot="1">
      <c r="A989" s="85"/>
      <c r="B989" s="86"/>
      <c r="C989" s="55" t="s">
        <v>24</v>
      </c>
      <c r="D989" s="22" t="s">
        <v>17</v>
      </c>
      <c r="E989" s="15">
        <f>I989*E980/100</f>
        <v>56697.680948</v>
      </c>
      <c r="F989" s="15">
        <f>I989*F980/100</f>
        <v>56697.680948</v>
      </c>
      <c r="G989" s="66">
        <v>0</v>
      </c>
      <c r="I989" s="2">
        <v>23.41</v>
      </c>
    </row>
  </sheetData>
  <mergeCells count="77">
    <mergeCell ref="A978:B989"/>
    <mergeCell ref="A921:B932"/>
    <mergeCell ref="A935:B946"/>
    <mergeCell ref="A949:B960"/>
    <mergeCell ref="A963:B975"/>
    <mergeCell ref="A868:B878"/>
    <mergeCell ref="A881:B892"/>
    <mergeCell ref="A895:B906"/>
    <mergeCell ref="A908:B919"/>
    <mergeCell ref="A812:B824"/>
    <mergeCell ref="A826:B836"/>
    <mergeCell ref="A839:B852"/>
    <mergeCell ref="A855:B866"/>
    <mergeCell ref="A756:B768"/>
    <mergeCell ref="A771:B782"/>
    <mergeCell ref="A784:B794"/>
    <mergeCell ref="A797:B809"/>
    <mergeCell ref="A698:B710"/>
    <mergeCell ref="A713:B725"/>
    <mergeCell ref="A728:B739"/>
    <mergeCell ref="A742:B753"/>
    <mergeCell ref="A639:B649"/>
    <mergeCell ref="A652:B665"/>
    <mergeCell ref="A668:B680"/>
    <mergeCell ref="A683:B695"/>
    <mergeCell ref="A580:B591"/>
    <mergeCell ref="A594:B607"/>
    <mergeCell ref="A610:B621"/>
    <mergeCell ref="A624:B636"/>
    <mergeCell ref="A521:B532"/>
    <mergeCell ref="A534:B549"/>
    <mergeCell ref="A552:B563"/>
    <mergeCell ref="A566:B577"/>
    <mergeCell ref="A462:B474"/>
    <mergeCell ref="A477:B489"/>
    <mergeCell ref="A492:B503"/>
    <mergeCell ref="A505:B519"/>
    <mergeCell ref="A403:B415"/>
    <mergeCell ref="A418:B428"/>
    <mergeCell ref="A432:B444"/>
    <mergeCell ref="A447:B459"/>
    <mergeCell ref="A344:B355"/>
    <mergeCell ref="A358:B369"/>
    <mergeCell ref="A373:B384"/>
    <mergeCell ref="A388:B399"/>
    <mergeCell ref="A285:B295"/>
    <mergeCell ref="A299:B311"/>
    <mergeCell ref="A315:B327"/>
    <mergeCell ref="A330:B341"/>
    <mergeCell ref="A231:B241"/>
    <mergeCell ref="A244:B256"/>
    <mergeCell ref="A259:B269"/>
    <mergeCell ref="A272:B282"/>
    <mergeCell ref="A176:B187"/>
    <mergeCell ref="A190:B202"/>
    <mergeCell ref="A205:B215"/>
    <mergeCell ref="A217:B228"/>
    <mergeCell ref="A119:B130"/>
    <mergeCell ref="A133:B145"/>
    <mergeCell ref="A148:B160"/>
    <mergeCell ref="A163:B174"/>
    <mergeCell ref="A62:B73"/>
    <mergeCell ref="A76:B85"/>
    <mergeCell ref="A87:B99"/>
    <mergeCell ref="A103:B116"/>
    <mergeCell ref="A7:B18"/>
    <mergeCell ref="A20:B31"/>
    <mergeCell ref="A33:B46"/>
    <mergeCell ref="A48:B60"/>
    <mergeCell ref="A1:G1"/>
    <mergeCell ref="A3:A5"/>
    <mergeCell ref="B3:B5"/>
    <mergeCell ref="C3:C5"/>
    <mergeCell ref="D3:D5"/>
    <mergeCell ref="E3:E5"/>
    <mergeCell ref="F3:F5"/>
    <mergeCell ref="G3:G5"/>
  </mergeCells>
  <printOptions/>
  <pageMargins left="0.75" right="0.75" top="1" bottom="1" header="0.5" footer="0.5"/>
  <pageSetup horizontalDpi="600" verticalDpi="600" orientation="portrait" paperSize="9" r:id="rId1"/>
  <ignoredErrors>
    <ignoredError sqref="B976 B961 B947 B933 B907 B893 B879 B867 B853 B837 B825 B810 B795 B783 B769 B754 B740 B726 B711 B696 B681 B666 B622 B608 B592 B564 B550 B490 B445 B416 B342 B312 B296" numberStoredAsText="1"/>
  </ignoredErrors>
</worksheet>
</file>

<file path=xl/worksheets/sheet2.xml><?xml version="1.0" encoding="utf-8"?>
<worksheet xmlns="http://schemas.openxmlformats.org/spreadsheetml/2006/main" xmlns:r="http://schemas.openxmlformats.org/officeDocument/2006/relationships">
  <dimension ref="A1:O559"/>
  <sheetViews>
    <sheetView tabSelected="1" workbookViewId="0" topLeftCell="A395">
      <selection activeCell="H14" sqref="H14"/>
    </sheetView>
  </sheetViews>
  <sheetFormatPr defaultColWidth="9.00390625" defaultRowHeight="12.75"/>
  <cols>
    <col min="1" max="1" width="10.00390625" style="34" customWidth="1"/>
    <col min="2" max="2" width="11.125" style="34" customWidth="1"/>
    <col min="3" max="3" width="15.625" style="34" customWidth="1"/>
    <col min="4" max="4" width="51.25390625" style="2" customWidth="1"/>
    <col min="5" max="5" width="18.125" style="2" customWidth="1"/>
    <col min="6" max="6" width="18.125" style="25" customWidth="1"/>
    <col min="7" max="7" width="23.00390625" style="25" customWidth="1"/>
    <col min="8" max="8" width="22.75390625" style="62" customWidth="1"/>
    <col min="9" max="9" width="9.125" style="2" customWidth="1"/>
    <col min="10" max="10" width="0" style="37" hidden="1" customWidth="1"/>
    <col min="11" max="11" width="33.00390625" style="2" customWidth="1"/>
    <col min="12" max="12" width="9.125" style="2" customWidth="1"/>
    <col min="13" max="13" width="20.25390625" style="2" customWidth="1"/>
    <col min="14" max="16384" width="9.125" style="2" customWidth="1"/>
  </cols>
  <sheetData>
    <row r="1" spans="4:8" ht="12.75">
      <c r="D1" s="35"/>
      <c r="E1" s="35"/>
      <c r="F1" s="36"/>
      <c r="G1" s="36"/>
      <c r="H1" s="56"/>
    </row>
    <row r="2" spans="1:9" ht="34.5" customHeight="1">
      <c r="A2" s="68" t="s">
        <v>141</v>
      </c>
      <c r="B2" s="68"/>
      <c r="C2" s="68"/>
      <c r="D2" s="68"/>
      <c r="E2" s="68"/>
      <c r="F2" s="68"/>
      <c r="G2" s="68"/>
      <c r="H2" s="68"/>
      <c r="I2" s="38"/>
    </row>
    <row r="3" spans="4:8" ht="13.5" thickBot="1">
      <c r="D3" s="39"/>
      <c r="E3" s="39"/>
      <c r="F3" s="36"/>
      <c r="G3" s="36"/>
      <c r="H3" s="57"/>
    </row>
    <row r="4" spans="1:8" ht="22.5" customHeight="1">
      <c r="A4" s="69" t="s">
        <v>105</v>
      </c>
      <c r="B4" s="87" t="s">
        <v>0</v>
      </c>
      <c r="C4" s="87" t="s">
        <v>1</v>
      </c>
      <c r="D4" s="75" t="s">
        <v>2</v>
      </c>
      <c r="E4" s="75" t="s">
        <v>3</v>
      </c>
      <c r="F4" s="75" t="s">
        <v>4</v>
      </c>
      <c r="G4" s="75" t="s">
        <v>139</v>
      </c>
      <c r="H4" s="78" t="s">
        <v>140</v>
      </c>
    </row>
    <row r="5" spans="1:8" ht="98.25" customHeight="1" thickBot="1">
      <c r="A5" s="71"/>
      <c r="B5" s="88"/>
      <c r="C5" s="88"/>
      <c r="D5" s="77"/>
      <c r="E5" s="77"/>
      <c r="F5" s="77"/>
      <c r="G5" s="77">
        <v>35.700410000000005</v>
      </c>
      <c r="H5" s="80"/>
    </row>
    <row r="6" spans="1:8" ht="22.5" customHeight="1">
      <c r="A6" s="51" t="s">
        <v>106</v>
      </c>
      <c r="B6" s="52" t="s">
        <v>107</v>
      </c>
      <c r="C6" s="53" t="s">
        <v>108</v>
      </c>
      <c r="D6" s="54" t="s">
        <v>8</v>
      </c>
      <c r="E6" s="54"/>
      <c r="F6" s="29">
        <f>F7+F8+F9</f>
        <v>221349.72</v>
      </c>
      <c r="G6" s="29">
        <f>G7+G8+G9</f>
        <v>221349.72</v>
      </c>
      <c r="H6" s="58">
        <v>0</v>
      </c>
    </row>
    <row r="7" spans="1:15" ht="12.75">
      <c r="A7" s="89"/>
      <c r="B7" s="90"/>
      <c r="C7" s="91"/>
      <c r="D7" s="11" t="s">
        <v>72</v>
      </c>
      <c r="E7" s="10" t="s">
        <v>12</v>
      </c>
      <c r="F7" s="10">
        <v>41310</v>
      </c>
      <c r="G7" s="10">
        <v>41310</v>
      </c>
      <c r="H7" s="59">
        <v>0</v>
      </c>
      <c r="K7" s="40"/>
      <c r="L7" s="40"/>
      <c r="M7" s="40"/>
      <c r="N7" s="41"/>
      <c r="O7" s="42"/>
    </row>
    <row r="8" spans="1:15" ht="12.75">
      <c r="A8" s="92"/>
      <c r="B8" s="93"/>
      <c r="C8" s="94"/>
      <c r="D8" s="11" t="s">
        <v>9</v>
      </c>
      <c r="E8" s="8" t="s">
        <v>10</v>
      </c>
      <c r="F8" s="10">
        <v>14580</v>
      </c>
      <c r="G8" s="10">
        <v>14580</v>
      </c>
      <c r="H8" s="59">
        <v>0</v>
      </c>
      <c r="K8" s="40"/>
      <c r="L8" s="40"/>
      <c r="M8" s="40"/>
      <c r="N8" s="41"/>
      <c r="O8" s="41"/>
    </row>
    <row r="9" spans="1:15" ht="16.5" customHeight="1">
      <c r="A9" s="92"/>
      <c r="B9" s="93"/>
      <c r="C9" s="94"/>
      <c r="D9" s="11" t="s">
        <v>11</v>
      </c>
      <c r="E9" s="11"/>
      <c r="F9" s="10">
        <v>165459.72</v>
      </c>
      <c r="G9" s="10">
        <v>165459.72</v>
      </c>
      <c r="H9" s="59">
        <v>0</v>
      </c>
      <c r="K9" s="40"/>
      <c r="L9" s="40"/>
      <c r="M9" s="40"/>
      <c r="N9" s="43"/>
      <c r="O9" s="44"/>
    </row>
    <row r="10" spans="1:15" ht="12.75">
      <c r="A10" s="92"/>
      <c r="B10" s="93"/>
      <c r="C10" s="94"/>
      <c r="D10" s="8" t="s">
        <v>13</v>
      </c>
      <c r="E10" s="8"/>
      <c r="F10" s="10"/>
      <c r="G10" s="10"/>
      <c r="H10" s="59"/>
      <c r="K10" s="40"/>
      <c r="L10" s="40"/>
      <c r="M10" s="40"/>
      <c r="N10" s="41"/>
      <c r="O10" s="42"/>
    </row>
    <row r="11" spans="1:15" ht="13.5" customHeight="1">
      <c r="A11" s="92"/>
      <c r="B11" s="93"/>
      <c r="C11" s="94"/>
      <c r="D11" s="12" t="s">
        <v>14</v>
      </c>
      <c r="E11" s="10" t="s">
        <v>15</v>
      </c>
      <c r="F11" s="45">
        <f>F9*J11/100</f>
        <v>25646.2566</v>
      </c>
      <c r="G11" s="45">
        <f>G9*J11/100</f>
        <v>25646.2566</v>
      </c>
      <c r="H11" s="59">
        <v>0</v>
      </c>
      <c r="J11" s="37">
        <v>15.5</v>
      </c>
      <c r="K11" s="40"/>
      <c r="L11" s="40"/>
      <c r="M11" s="40"/>
      <c r="N11" s="41"/>
      <c r="O11" s="42"/>
    </row>
    <row r="12" spans="1:15" ht="12.75">
      <c r="A12" s="92"/>
      <c r="B12" s="93"/>
      <c r="C12" s="94"/>
      <c r="D12" s="12" t="s">
        <v>16</v>
      </c>
      <c r="E12" s="10" t="s">
        <v>17</v>
      </c>
      <c r="F12" s="45">
        <f>F9*J12/100</f>
        <v>24140.573148</v>
      </c>
      <c r="G12" s="45">
        <f>G9*J12/100</f>
        <v>24140.573148</v>
      </c>
      <c r="H12" s="59">
        <v>0</v>
      </c>
      <c r="J12" s="37">
        <v>14.59</v>
      </c>
      <c r="K12" s="40"/>
      <c r="L12" s="40"/>
      <c r="M12" s="46"/>
      <c r="N12" s="41"/>
      <c r="O12" s="42"/>
    </row>
    <row r="13" spans="1:15" ht="13.5" customHeight="1">
      <c r="A13" s="92"/>
      <c r="B13" s="93"/>
      <c r="C13" s="94"/>
      <c r="D13" s="12" t="s">
        <v>18</v>
      </c>
      <c r="E13" s="10" t="s">
        <v>17</v>
      </c>
      <c r="F13" s="45">
        <f>F9*J13/100</f>
        <v>13236.7776</v>
      </c>
      <c r="G13" s="45">
        <f>G9*J13/100</f>
        <v>13236.7776</v>
      </c>
      <c r="H13" s="59">
        <v>0</v>
      </c>
      <c r="J13" s="37">
        <v>8</v>
      </c>
      <c r="K13" s="40"/>
      <c r="L13" s="40"/>
      <c r="M13" s="46"/>
      <c r="N13" s="41"/>
      <c r="O13" s="42"/>
    </row>
    <row r="14" spans="1:15" ht="12.75" customHeight="1">
      <c r="A14" s="92"/>
      <c r="B14" s="93"/>
      <c r="C14" s="94"/>
      <c r="D14" s="12" t="s">
        <v>19</v>
      </c>
      <c r="E14" s="10" t="s">
        <v>17</v>
      </c>
      <c r="F14" s="45">
        <f>F9*J14/100</f>
        <v>21145.752215999997</v>
      </c>
      <c r="G14" s="45">
        <f>G9*J14/100</f>
        <v>21145.752215999997</v>
      </c>
      <c r="H14" s="59">
        <v>0</v>
      </c>
      <c r="J14" s="37">
        <v>12.78</v>
      </c>
      <c r="K14" s="40"/>
      <c r="L14" s="40"/>
      <c r="M14" s="46"/>
      <c r="N14" s="41"/>
      <c r="O14" s="42"/>
    </row>
    <row r="15" spans="1:15" ht="12.75" customHeight="1">
      <c r="A15" s="92"/>
      <c r="B15" s="93"/>
      <c r="C15" s="94"/>
      <c r="D15" s="12" t="s">
        <v>20</v>
      </c>
      <c r="E15" s="10" t="s">
        <v>17</v>
      </c>
      <c r="F15" s="45">
        <f>F9*J15/100</f>
        <v>12144.743448000001</v>
      </c>
      <c r="G15" s="45">
        <f>G9*J15/100</f>
        <v>12144.743448000001</v>
      </c>
      <c r="H15" s="59">
        <v>0</v>
      </c>
      <c r="J15" s="37">
        <v>7.34</v>
      </c>
      <c r="K15" s="40"/>
      <c r="L15" s="40"/>
      <c r="M15" s="46"/>
      <c r="N15" s="41"/>
      <c r="O15" s="42"/>
    </row>
    <row r="16" spans="1:15" ht="13.5" customHeight="1">
      <c r="A16" s="92"/>
      <c r="B16" s="93"/>
      <c r="C16" s="94"/>
      <c r="D16" s="12" t="s">
        <v>21</v>
      </c>
      <c r="E16" s="10" t="s">
        <v>22</v>
      </c>
      <c r="F16" s="45">
        <f>F9*J16/100</f>
        <v>413.6493</v>
      </c>
      <c r="G16" s="45">
        <f>G9*J16/100</f>
        <v>413.6493</v>
      </c>
      <c r="H16" s="59">
        <v>0</v>
      </c>
      <c r="J16" s="37">
        <v>0.25</v>
      </c>
      <c r="K16" s="40"/>
      <c r="L16" s="40"/>
      <c r="M16" s="46"/>
      <c r="N16" s="41"/>
      <c r="O16" s="42"/>
    </row>
    <row r="17" spans="1:15" ht="14.25" customHeight="1">
      <c r="A17" s="92"/>
      <c r="B17" s="93"/>
      <c r="C17" s="94"/>
      <c r="D17" s="12" t="s">
        <v>23</v>
      </c>
      <c r="E17" s="10" t="s">
        <v>12</v>
      </c>
      <c r="F17" s="45">
        <f>F9*J17/100</f>
        <v>29997.847235999998</v>
      </c>
      <c r="G17" s="45">
        <f>G9*J17/100</f>
        <v>29997.847235999998</v>
      </c>
      <c r="H17" s="59">
        <v>0</v>
      </c>
      <c r="J17" s="37">
        <v>18.13</v>
      </c>
      <c r="K17" s="40"/>
      <c r="L17" s="40"/>
      <c r="M17" s="46"/>
      <c r="N17" s="41"/>
      <c r="O17" s="42"/>
    </row>
    <row r="18" spans="1:15" ht="25.5" customHeight="1" thickBot="1">
      <c r="A18" s="92"/>
      <c r="B18" s="93"/>
      <c r="C18" s="94"/>
      <c r="D18" s="12" t="s">
        <v>24</v>
      </c>
      <c r="E18" s="10" t="s">
        <v>17</v>
      </c>
      <c r="F18" s="47">
        <f>F9*J18/100</f>
        <v>38734.120452</v>
      </c>
      <c r="G18" s="47">
        <f>G9*J18/100</f>
        <v>38734.120452</v>
      </c>
      <c r="H18" s="59">
        <v>0</v>
      </c>
      <c r="J18" s="37">
        <v>23.41</v>
      </c>
      <c r="K18" s="40"/>
      <c r="L18" s="40"/>
      <c r="M18" s="46"/>
      <c r="N18" s="41"/>
      <c r="O18" s="42"/>
    </row>
    <row r="19" spans="1:8" ht="22.5">
      <c r="A19" s="51" t="s">
        <v>106</v>
      </c>
      <c r="B19" s="52" t="s">
        <v>107</v>
      </c>
      <c r="C19" s="53" t="s">
        <v>109</v>
      </c>
      <c r="D19" s="54" t="s">
        <v>8</v>
      </c>
      <c r="E19" s="54"/>
      <c r="F19" s="29">
        <f>F20+F21+F23</f>
        <v>217748.46</v>
      </c>
      <c r="G19" s="29">
        <f>G20+G21+G23</f>
        <v>217748.46</v>
      </c>
      <c r="H19" s="58">
        <v>0</v>
      </c>
    </row>
    <row r="20" spans="1:8" ht="12.75">
      <c r="A20" s="89"/>
      <c r="B20" s="90"/>
      <c r="C20" s="91"/>
      <c r="D20" s="11" t="s">
        <v>72</v>
      </c>
      <c r="E20" s="10" t="s">
        <v>12</v>
      </c>
      <c r="F20" s="10">
        <v>43740</v>
      </c>
      <c r="G20" s="10">
        <v>43740</v>
      </c>
      <c r="H20" s="59">
        <v>0</v>
      </c>
    </row>
    <row r="21" spans="1:8" ht="12.75">
      <c r="A21" s="92"/>
      <c r="B21" s="93"/>
      <c r="C21" s="94"/>
      <c r="D21" s="11" t="s">
        <v>9</v>
      </c>
      <c r="E21" s="8" t="s">
        <v>10</v>
      </c>
      <c r="F21" s="10">
        <f>7200+F22</f>
        <v>11820</v>
      </c>
      <c r="G21" s="10">
        <f>7200+G22</f>
        <v>11820</v>
      </c>
      <c r="H21" s="59">
        <v>0</v>
      </c>
    </row>
    <row r="22" spans="1:8" ht="12.75" customHeight="1" hidden="1">
      <c r="A22" s="92"/>
      <c r="B22" s="93"/>
      <c r="C22" s="94"/>
      <c r="D22" s="11" t="s">
        <v>30</v>
      </c>
      <c r="E22" s="8" t="s">
        <v>10</v>
      </c>
      <c r="F22" s="10">
        <v>4620</v>
      </c>
      <c r="G22" s="10">
        <v>4620</v>
      </c>
      <c r="H22" s="59">
        <v>0</v>
      </c>
    </row>
    <row r="23" spans="1:8" ht="12.75">
      <c r="A23" s="92"/>
      <c r="B23" s="93"/>
      <c r="C23" s="94"/>
      <c r="D23" s="11" t="s">
        <v>11</v>
      </c>
      <c r="E23" s="10" t="s">
        <v>12</v>
      </c>
      <c r="F23" s="10">
        <v>162188.46</v>
      </c>
      <c r="G23" s="10">
        <v>162188.46</v>
      </c>
      <c r="H23" s="59">
        <v>0</v>
      </c>
    </row>
    <row r="24" spans="1:8" ht="12.75">
      <c r="A24" s="92"/>
      <c r="B24" s="93"/>
      <c r="C24" s="94"/>
      <c r="D24" s="8" t="s">
        <v>13</v>
      </c>
      <c r="E24" s="8"/>
      <c r="F24" s="10"/>
      <c r="G24" s="10"/>
      <c r="H24" s="59"/>
    </row>
    <row r="25" spans="1:10" ht="12.75">
      <c r="A25" s="92"/>
      <c r="B25" s="93"/>
      <c r="C25" s="94"/>
      <c r="D25" s="12" t="s">
        <v>14</v>
      </c>
      <c r="E25" s="10" t="s">
        <v>15</v>
      </c>
      <c r="F25" s="45">
        <f>F23*J25/100</f>
        <v>25139.2113</v>
      </c>
      <c r="G25" s="45">
        <f>G23*J25/100</f>
        <v>25139.2113</v>
      </c>
      <c r="H25" s="59">
        <v>0</v>
      </c>
      <c r="J25" s="37">
        <v>15.5</v>
      </c>
    </row>
    <row r="26" spans="1:10" ht="12.75">
      <c r="A26" s="92"/>
      <c r="B26" s="93"/>
      <c r="C26" s="94"/>
      <c r="D26" s="12" t="s">
        <v>16</v>
      </c>
      <c r="E26" s="10" t="s">
        <v>17</v>
      </c>
      <c r="F26" s="45">
        <f>F23*J26/100</f>
        <v>23663.296314</v>
      </c>
      <c r="G26" s="45">
        <f>G23*J26/100</f>
        <v>23663.296314</v>
      </c>
      <c r="H26" s="59">
        <v>0</v>
      </c>
      <c r="J26" s="37">
        <v>14.59</v>
      </c>
    </row>
    <row r="27" spans="1:10" ht="12.75">
      <c r="A27" s="92"/>
      <c r="B27" s="93"/>
      <c r="C27" s="94"/>
      <c r="D27" s="12" t="s">
        <v>18</v>
      </c>
      <c r="E27" s="10" t="s">
        <v>17</v>
      </c>
      <c r="F27" s="45">
        <f>F23*J27/100</f>
        <v>12975.076799999999</v>
      </c>
      <c r="G27" s="45">
        <f>G23*J27/100</f>
        <v>12975.076799999999</v>
      </c>
      <c r="H27" s="59">
        <v>0</v>
      </c>
      <c r="J27" s="37">
        <v>8</v>
      </c>
    </row>
    <row r="28" spans="1:10" ht="12.75">
      <c r="A28" s="92"/>
      <c r="B28" s="93"/>
      <c r="C28" s="94"/>
      <c r="D28" s="12" t="s">
        <v>19</v>
      </c>
      <c r="E28" s="10" t="s">
        <v>17</v>
      </c>
      <c r="F28" s="45">
        <f>F23*J28/100</f>
        <v>20727.685187999996</v>
      </c>
      <c r="G28" s="45">
        <f>G23*J28/100</f>
        <v>20727.685187999996</v>
      </c>
      <c r="H28" s="59">
        <v>0</v>
      </c>
      <c r="J28" s="37">
        <v>12.78</v>
      </c>
    </row>
    <row r="29" spans="1:10" ht="12.75">
      <c r="A29" s="92"/>
      <c r="B29" s="93"/>
      <c r="C29" s="94"/>
      <c r="D29" s="12" t="s">
        <v>20</v>
      </c>
      <c r="E29" s="10" t="s">
        <v>17</v>
      </c>
      <c r="F29" s="45">
        <f>F23*J29/100</f>
        <v>11904.632963999999</v>
      </c>
      <c r="G29" s="45">
        <f>G23*J29/100</f>
        <v>11904.632963999999</v>
      </c>
      <c r="H29" s="59">
        <v>0</v>
      </c>
      <c r="J29" s="37">
        <v>7.34</v>
      </c>
    </row>
    <row r="30" spans="1:10" ht="12.75">
      <c r="A30" s="92"/>
      <c r="B30" s="93"/>
      <c r="C30" s="94"/>
      <c r="D30" s="12" t="s">
        <v>21</v>
      </c>
      <c r="E30" s="10" t="s">
        <v>22</v>
      </c>
      <c r="F30" s="45">
        <f>F23*J30/100</f>
        <v>405.47114999999997</v>
      </c>
      <c r="G30" s="45">
        <f>G23*J30/100</f>
        <v>405.47114999999997</v>
      </c>
      <c r="H30" s="59">
        <v>0</v>
      </c>
      <c r="J30" s="37">
        <v>0.25</v>
      </c>
    </row>
    <row r="31" spans="1:10" ht="12.75">
      <c r="A31" s="92"/>
      <c r="B31" s="93"/>
      <c r="C31" s="94"/>
      <c r="D31" s="12" t="s">
        <v>23</v>
      </c>
      <c r="E31" s="10" t="s">
        <v>12</v>
      </c>
      <c r="F31" s="45">
        <f>F23*J31/100</f>
        <v>29404.767797999997</v>
      </c>
      <c r="G31" s="45">
        <f>G23*J31/100</f>
        <v>29404.767797999997</v>
      </c>
      <c r="H31" s="59">
        <v>0</v>
      </c>
      <c r="J31" s="37">
        <v>18.13</v>
      </c>
    </row>
    <row r="32" spans="1:10" ht="26.25" thickBot="1">
      <c r="A32" s="92"/>
      <c r="B32" s="93"/>
      <c r="C32" s="94"/>
      <c r="D32" s="12" t="s">
        <v>24</v>
      </c>
      <c r="E32" s="10" t="s">
        <v>17</v>
      </c>
      <c r="F32" s="47">
        <f>F23*J32/100</f>
        <v>37968.318486</v>
      </c>
      <c r="G32" s="47">
        <f>G23*J32/100</f>
        <v>37968.318486</v>
      </c>
      <c r="H32" s="59">
        <v>0</v>
      </c>
      <c r="J32" s="37">
        <v>23.41</v>
      </c>
    </row>
    <row r="33" spans="1:8" ht="22.5">
      <c r="A33" s="51" t="s">
        <v>106</v>
      </c>
      <c r="B33" s="52" t="s">
        <v>107</v>
      </c>
      <c r="C33" s="53" t="s">
        <v>110</v>
      </c>
      <c r="D33" s="54" t="s">
        <v>8</v>
      </c>
      <c r="E33" s="54"/>
      <c r="F33" s="29">
        <f>F34+F35+F37+F47</f>
        <v>425151.12</v>
      </c>
      <c r="G33" s="29">
        <v>425151.12</v>
      </c>
      <c r="H33" s="58">
        <v>0</v>
      </c>
    </row>
    <row r="34" spans="1:8" ht="12.75">
      <c r="A34" s="89"/>
      <c r="B34" s="90"/>
      <c r="C34" s="91"/>
      <c r="D34" s="11" t="s">
        <v>72</v>
      </c>
      <c r="E34" s="10" t="s">
        <v>12</v>
      </c>
      <c r="F34" s="10">
        <v>71280</v>
      </c>
      <c r="G34" s="10">
        <v>71280</v>
      </c>
      <c r="H34" s="59">
        <v>0</v>
      </c>
    </row>
    <row r="35" spans="1:8" ht="12.75">
      <c r="A35" s="92"/>
      <c r="B35" s="93"/>
      <c r="C35" s="94"/>
      <c r="D35" s="11" t="s">
        <v>9</v>
      </c>
      <c r="E35" s="8" t="s">
        <v>10</v>
      </c>
      <c r="F35" s="10">
        <f>19620+F36</f>
        <v>20880</v>
      </c>
      <c r="G35" s="10">
        <f>19620+G36</f>
        <v>20880</v>
      </c>
      <c r="H35" s="59">
        <v>0</v>
      </c>
    </row>
    <row r="36" spans="1:8" ht="12.75" customHeight="1" hidden="1">
      <c r="A36" s="92"/>
      <c r="B36" s="93"/>
      <c r="C36" s="94"/>
      <c r="D36" s="11" t="s">
        <v>30</v>
      </c>
      <c r="E36" s="11"/>
      <c r="F36" s="10">
        <v>1260</v>
      </c>
      <c r="G36" s="10">
        <v>1260</v>
      </c>
      <c r="H36" s="59">
        <v>0</v>
      </c>
    </row>
    <row r="37" spans="1:8" ht="12.75">
      <c r="A37" s="92"/>
      <c r="B37" s="93"/>
      <c r="C37" s="94"/>
      <c r="D37" s="11" t="s">
        <v>11</v>
      </c>
      <c r="E37" s="10" t="s">
        <v>12</v>
      </c>
      <c r="F37" s="10">
        <v>243471.36</v>
      </c>
      <c r="G37" s="10">
        <v>243471.36</v>
      </c>
      <c r="H37" s="59">
        <v>0</v>
      </c>
    </row>
    <row r="38" spans="1:8" ht="12.75">
      <c r="A38" s="92"/>
      <c r="B38" s="93"/>
      <c r="C38" s="94"/>
      <c r="D38" s="8" t="s">
        <v>13</v>
      </c>
      <c r="E38" s="8"/>
      <c r="F38" s="10"/>
      <c r="G38" s="10"/>
      <c r="H38" s="59"/>
    </row>
    <row r="39" spans="1:10" ht="12.75">
      <c r="A39" s="92"/>
      <c r="B39" s="93"/>
      <c r="C39" s="94"/>
      <c r="D39" s="12" t="s">
        <v>14</v>
      </c>
      <c r="E39" s="10" t="s">
        <v>15</v>
      </c>
      <c r="F39" s="45">
        <f>F37*J39/100</f>
        <v>37738.0608</v>
      </c>
      <c r="G39" s="45">
        <f>G37*J39/100</f>
        <v>37738.0608</v>
      </c>
      <c r="H39" s="59">
        <v>0</v>
      </c>
      <c r="J39" s="37">
        <v>15.5</v>
      </c>
    </row>
    <row r="40" spans="1:10" ht="12.75">
      <c r="A40" s="92"/>
      <c r="B40" s="93"/>
      <c r="C40" s="94"/>
      <c r="D40" s="12" t="s">
        <v>16</v>
      </c>
      <c r="E40" s="10" t="s">
        <v>17</v>
      </c>
      <c r="F40" s="45">
        <f>F37*J40/100</f>
        <v>35522.471423999996</v>
      </c>
      <c r="G40" s="45">
        <f>G37*J40/100</f>
        <v>35522.471423999996</v>
      </c>
      <c r="H40" s="59">
        <v>0</v>
      </c>
      <c r="J40" s="37">
        <v>14.59</v>
      </c>
    </row>
    <row r="41" spans="1:10" ht="12.75">
      <c r="A41" s="92"/>
      <c r="B41" s="93"/>
      <c r="C41" s="94"/>
      <c r="D41" s="12" t="s">
        <v>18</v>
      </c>
      <c r="E41" s="10" t="s">
        <v>17</v>
      </c>
      <c r="F41" s="45">
        <f>F37*J41/100</f>
        <v>19477.7088</v>
      </c>
      <c r="G41" s="45">
        <f>G37*J41/100</f>
        <v>19477.7088</v>
      </c>
      <c r="H41" s="59">
        <v>0</v>
      </c>
      <c r="J41" s="37">
        <v>8</v>
      </c>
    </row>
    <row r="42" spans="1:10" ht="12.75">
      <c r="A42" s="92"/>
      <c r="B42" s="93"/>
      <c r="C42" s="94"/>
      <c r="D42" s="12" t="s">
        <v>19</v>
      </c>
      <c r="E42" s="10" t="s">
        <v>17</v>
      </c>
      <c r="F42" s="45">
        <f>F37*J42/100</f>
        <v>31115.639807999996</v>
      </c>
      <c r="G42" s="45">
        <f>G37*J42/100</f>
        <v>31115.639807999996</v>
      </c>
      <c r="H42" s="59">
        <v>0</v>
      </c>
      <c r="J42" s="37">
        <v>12.78</v>
      </c>
    </row>
    <row r="43" spans="1:10" ht="12.75">
      <c r="A43" s="92"/>
      <c r="B43" s="93"/>
      <c r="C43" s="94"/>
      <c r="D43" s="12" t="s">
        <v>20</v>
      </c>
      <c r="E43" s="10" t="s">
        <v>17</v>
      </c>
      <c r="F43" s="45">
        <f>F37*J43/100</f>
        <v>17870.797823999997</v>
      </c>
      <c r="G43" s="45">
        <f>G37*J43/100</f>
        <v>17870.797823999997</v>
      </c>
      <c r="H43" s="59">
        <v>0</v>
      </c>
      <c r="J43" s="37">
        <v>7.34</v>
      </c>
    </row>
    <row r="44" spans="1:10" ht="12.75">
      <c r="A44" s="92"/>
      <c r="B44" s="93"/>
      <c r="C44" s="94"/>
      <c r="D44" s="12" t="s">
        <v>21</v>
      </c>
      <c r="E44" s="10" t="s">
        <v>22</v>
      </c>
      <c r="F44" s="45">
        <f>F37*J44/100</f>
        <v>608.6784</v>
      </c>
      <c r="G44" s="45">
        <f>G37*J44/100</f>
        <v>608.6784</v>
      </c>
      <c r="H44" s="59">
        <v>0</v>
      </c>
      <c r="J44" s="37">
        <v>0.25</v>
      </c>
    </row>
    <row r="45" spans="1:10" ht="12.75">
      <c r="A45" s="92"/>
      <c r="B45" s="93"/>
      <c r="C45" s="94"/>
      <c r="D45" s="12" t="s">
        <v>23</v>
      </c>
      <c r="E45" s="10" t="s">
        <v>12</v>
      </c>
      <c r="F45" s="45">
        <f>F37*J45/100</f>
        <v>44141.357568</v>
      </c>
      <c r="G45" s="45">
        <f>G37*J45/100</f>
        <v>44141.357568</v>
      </c>
      <c r="H45" s="59">
        <v>0</v>
      </c>
      <c r="J45" s="37">
        <v>18.13</v>
      </c>
    </row>
    <row r="46" spans="1:10" ht="25.5">
      <c r="A46" s="92"/>
      <c r="B46" s="93"/>
      <c r="C46" s="94"/>
      <c r="D46" s="12" t="s">
        <v>24</v>
      </c>
      <c r="E46" s="10" t="s">
        <v>17</v>
      </c>
      <c r="F46" s="47">
        <f>F37*J46/100</f>
        <v>56996.64537599999</v>
      </c>
      <c r="G46" s="47">
        <f>G37*J46/100</f>
        <v>56996.64537599999</v>
      </c>
      <c r="H46" s="59">
        <v>0</v>
      </c>
      <c r="J46" s="37">
        <v>23.41</v>
      </c>
    </row>
    <row r="47" spans="1:8" ht="13.5" thickBot="1">
      <c r="A47" s="92"/>
      <c r="B47" s="93"/>
      <c r="C47" s="94"/>
      <c r="D47" s="11" t="s">
        <v>25</v>
      </c>
      <c r="E47" s="10" t="s">
        <v>17</v>
      </c>
      <c r="F47" s="10">
        <v>89519.76</v>
      </c>
      <c r="G47" s="10">
        <v>87158.19</v>
      </c>
      <c r="H47" s="59">
        <v>0</v>
      </c>
    </row>
    <row r="48" spans="1:8" ht="22.5">
      <c r="A48" s="51" t="s">
        <v>106</v>
      </c>
      <c r="B48" s="52" t="s">
        <v>107</v>
      </c>
      <c r="C48" s="53" t="s">
        <v>111</v>
      </c>
      <c r="D48" s="54" t="s">
        <v>8</v>
      </c>
      <c r="E48" s="54"/>
      <c r="F48" s="29">
        <f>F49+F50+F51</f>
        <v>898267.4</v>
      </c>
      <c r="G48" s="29">
        <f>G49+G50+G51</f>
        <v>898267.4</v>
      </c>
      <c r="H48" s="58">
        <v>0</v>
      </c>
    </row>
    <row r="49" spans="1:8" ht="12.75">
      <c r="A49" s="89"/>
      <c r="B49" s="90"/>
      <c r="C49" s="91"/>
      <c r="D49" s="11" t="s">
        <v>72</v>
      </c>
      <c r="E49" s="10" t="s">
        <v>12</v>
      </c>
      <c r="F49" s="10">
        <v>83490</v>
      </c>
      <c r="G49" s="10">
        <v>83490</v>
      </c>
      <c r="H49" s="59">
        <v>0</v>
      </c>
    </row>
    <row r="50" spans="1:8" ht="12.75">
      <c r="A50" s="92"/>
      <c r="B50" s="93"/>
      <c r="C50" s="94"/>
      <c r="D50" s="11" t="s">
        <v>30</v>
      </c>
      <c r="E50" s="8" t="s">
        <v>10</v>
      </c>
      <c r="F50" s="10">
        <v>23100</v>
      </c>
      <c r="G50" s="10">
        <v>23100</v>
      </c>
      <c r="H50" s="59">
        <v>0</v>
      </c>
    </row>
    <row r="51" spans="1:8" ht="12.75">
      <c r="A51" s="92"/>
      <c r="B51" s="93"/>
      <c r="C51" s="94"/>
      <c r="D51" s="11" t="s">
        <v>11</v>
      </c>
      <c r="E51" s="10" t="s">
        <v>12</v>
      </c>
      <c r="F51" s="10">
        <v>791677.4</v>
      </c>
      <c r="G51" s="10">
        <v>791677.4</v>
      </c>
      <c r="H51" s="59">
        <v>0</v>
      </c>
    </row>
    <row r="52" spans="1:8" ht="12.75">
      <c r="A52" s="92"/>
      <c r="B52" s="93"/>
      <c r="C52" s="94"/>
      <c r="D52" s="8" t="s">
        <v>13</v>
      </c>
      <c r="E52" s="8"/>
      <c r="F52" s="10"/>
      <c r="G52" s="10"/>
      <c r="H52" s="59"/>
    </row>
    <row r="53" spans="1:10" ht="12.75">
      <c r="A53" s="92"/>
      <c r="B53" s="93"/>
      <c r="C53" s="94"/>
      <c r="D53" s="12" t="s">
        <v>14</v>
      </c>
      <c r="E53" s="10" t="s">
        <v>15</v>
      </c>
      <c r="F53" s="45">
        <f>F51*J53/100</f>
        <v>122709.99700000002</v>
      </c>
      <c r="G53" s="45">
        <f>G51*J53/100</f>
        <v>122709.99700000002</v>
      </c>
      <c r="H53" s="59">
        <v>0</v>
      </c>
      <c r="J53" s="37">
        <v>15.5</v>
      </c>
    </row>
    <row r="54" spans="1:10" ht="12.75">
      <c r="A54" s="92"/>
      <c r="B54" s="93"/>
      <c r="C54" s="94"/>
      <c r="D54" s="12" t="s">
        <v>16</v>
      </c>
      <c r="E54" s="10" t="s">
        <v>17</v>
      </c>
      <c r="F54" s="45">
        <f>F51*J54/100</f>
        <v>115505.73266000001</v>
      </c>
      <c r="G54" s="45">
        <f>G51*J54/100</f>
        <v>115505.73266000001</v>
      </c>
      <c r="H54" s="59">
        <v>0</v>
      </c>
      <c r="J54" s="37">
        <v>14.59</v>
      </c>
    </row>
    <row r="55" spans="1:10" ht="12.75">
      <c r="A55" s="92"/>
      <c r="B55" s="93"/>
      <c r="C55" s="94"/>
      <c r="D55" s="12" t="s">
        <v>18</v>
      </c>
      <c r="E55" s="10" t="s">
        <v>17</v>
      </c>
      <c r="F55" s="45">
        <f>F51*J55/100</f>
        <v>63334.192</v>
      </c>
      <c r="G55" s="45">
        <f>G51*J55/100</f>
        <v>63334.192</v>
      </c>
      <c r="H55" s="59">
        <v>0</v>
      </c>
      <c r="J55" s="37">
        <v>8</v>
      </c>
    </row>
    <row r="56" spans="1:10" ht="12.75">
      <c r="A56" s="92"/>
      <c r="B56" s="93"/>
      <c r="C56" s="94"/>
      <c r="D56" s="12" t="s">
        <v>19</v>
      </c>
      <c r="E56" s="10" t="s">
        <v>17</v>
      </c>
      <c r="F56" s="45">
        <f>F51*J56/100</f>
        <v>101176.37172</v>
      </c>
      <c r="G56" s="45">
        <f>G51*J56/100</f>
        <v>101176.37172</v>
      </c>
      <c r="H56" s="59">
        <v>0</v>
      </c>
      <c r="J56" s="37">
        <v>12.78</v>
      </c>
    </row>
    <row r="57" spans="1:10" ht="12.75">
      <c r="A57" s="92"/>
      <c r="B57" s="93"/>
      <c r="C57" s="94"/>
      <c r="D57" s="12" t="s">
        <v>20</v>
      </c>
      <c r="E57" s="10" t="s">
        <v>17</v>
      </c>
      <c r="F57" s="45">
        <f>F51*J57/100</f>
        <v>58109.12116</v>
      </c>
      <c r="G57" s="45">
        <f>G51*J57/100</f>
        <v>58109.12116</v>
      </c>
      <c r="H57" s="59">
        <v>0</v>
      </c>
      <c r="J57" s="37">
        <v>7.34</v>
      </c>
    </row>
    <row r="58" spans="1:10" ht="12.75">
      <c r="A58" s="92"/>
      <c r="B58" s="93"/>
      <c r="C58" s="94"/>
      <c r="D58" s="12" t="s">
        <v>21</v>
      </c>
      <c r="E58" s="10" t="s">
        <v>22</v>
      </c>
      <c r="F58" s="45">
        <f>F51*J58/100</f>
        <v>1979.1935</v>
      </c>
      <c r="G58" s="45">
        <f>G51*J58/100</f>
        <v>1979.1935</v>
      </c>
      <c r="H58" s="59">
        <v>0</v>
      </c>
      <c r="J58" s="37">
        <v>0.25</v>
      </c>
    </row>
    <row r="59" spans="1:10" ht="12.75">
      <c r="A59" s="92"/>
      <c r="B59" s="93"/>
      <c r="C59" s="94"/>
      <c r="D59" s="12" t="s">
        <v>23</v>
      </c>
      <c r="E59" s="10" t="s">
        <v>12</v>
      </c>
      <c r="F59" s="45">
        <f>F51*J59/100</f>
        <v>143531.11262</v>
      </c>
      <c r="G59" s="45">
        <f>G51*J59/100</f>
        <v>143531.11262</v>
      </c>
      <c r="H59" s="59">
        <v>0</v>
      </c>
      <c r="J59" s="37">
        <v>18.13</v>
      </c>
    </row>
    <row r="60" spans="1:10" ht="26.25" thickBot="1">
      <c r="A60" s="92"/>
      <c r="B60" s="93"/>
      <c r="C60" s="94"/>
      <c r="D60" s="12" t="s">
        <v>24</v>
      </c>
      <c r="E60" s="10" t="s">
        <v>17</v>
      </c>
      <c r="F60" s="47">
        <f>F51*J60/100</f>
        <v>185331.67934</v>
      </c>
      <c r="G60" s="47">
        <f>G51*J60/100</f>
        <v>185331.67934</v>
      </c>
      <c r="H60" s="59">
        <v>0</v>
      </c>
      <c r="J60" s="37">
        <v>23.41</v>
      </c>
    </row>
    <row r="61" spans="1:8" ht="22.5">
      <c r="A61" s="51" t="s">
        <v>106</v>
      </c>
      <c r="B61" s="52" t="s">
        <v>107</v>
      </c>
      <c r="C61" s="53" t="s">
        <v>112</v>
      </c>
      <c r="D61" s="54" t="s">
        <v>8</v>
      </c>
      <c r="E61" s="54"/>
      <c r="F61" s="29">
        <f>F62+F63+F64</f>
        <v>925137.73</v>
      </c>
      <c r="G61" s="29">
        <f>G62+G63+G64</f>
        <v>925137.73</v>
      </c>
      <c r="H61" s="58">
        <v>0</v>
      </c>
    </row>
    <row r="62" spans="1:8" ht="12.75">
      <c r="A62" s="89"/>
      <c r="B62" s="90"/>
      <c r="C62" s="91"/>
      <c r="D62" s="11" t="s">
        <v>72</v>
      </c>
      <c r="E62" s="10" t="s">
        <v>12</v>
      </c>
      <c r="F62" s="10">
        <v>111375</v>
      </c>
      <c r="G62" s="10">
        <v>111375</v>
      </c>
      <c r="H62" s="59">
        <v>0</v>
      </c>
    </row>
    <row r="63" spans="1:8" ht="12.75">
      <c r="A63" s="92"/>
      <c r="B63" s="93"/>
      <c r="C63" s="94"/>
      <c r="D63" s="11" t="s">
        <v>30</v>
      </c>
      <c r="E63" s="8" t="s">
        <v>10</v>
      </c>
      <c r="F63" s="10">
        <v>31080</v>
      </c>
      <c r="G63" s="10">
        <v>31080</v>
      </c>
      <c r="H63" s="59">
        <v>0</v>
      </c>
    </row>
    <row r="64" spans="1:8" ht="12.75">
      <c r="A64" s="92"/>
      <c r="B64" s="93"/>
      <c r="C64" s="94"/>
      <c r="D64" s="11" t="s">
        <v>11</v>
      </c>
      <c r="E64" s="10" t="s">
        <v>12</v>
      </c>
      <c r="F64" s="10">
        <v>782682.73</v>
      </c>
      <c r="G64" s="10">
        <v>782682.73</v>
      </c>
      <c r="H64" s="59">
        <v>0</v>
      </c>
    </row>
    <row r="65" spans="1:8" ht="12.75">
      <c r="A65" s="92"/>
      <c r="B65" s="93"/>
      <c r="C65" s="94"/>
      <c r="D65" s="8" t="s">
        <v>13</v>
      </c>
      <c r="E65" s="8"/>
      <c r="F65" s="10"/>
      <c r="G65" s="10"/>
      <c r="H65" s="59"/>
    </row>
    <row r="66" spans="1:10" ht="12.75">
      <c r="A66" s="92"/>
      <c r="B66" s="93"/>
      <c r="C66" s="94"/>
      <c r="D66" s="12" t="s">
        <v>14</v>
      </c>
      <c r="E66" s="10" t="s">
        <v>15</v>
      </c>
      <c r="F66" s="45">
        <f>F64*J66/100</f>
        <v>121315.82315</v>
      </c>
      <c r="G66" s="45">
        <f>G64*J66/100</f>
        <v>121315.82315</v>
      </c>
      <c r="H66" s="59">
        <v>0</v>
      </c>
      <c r="J66" s="37">
        <v>15.5</v>
      </c>
    </row>
    <row r="67" spans="1:10" ht="12.75">
      <c r="A67" s="92"/>
      <c r="B67" s="93"/>
      <c r="C67" s="94"/>
      <c r="D67" s="12" t="s">
        <v>16</v>
      </c>
      <c r="E67" s="10" t="s">
        <v>17</v>
      </c>
      <c r="F67" s="45">
        <f>F64*J67/100</f>
        <v>114193.410307</v>
      </c>
      <c r="G67" s="45">
        <f>G64*J67/100</f>
        <v>114193.410307</v>
      </c>
      <c r="H67" s="59">
        <v>0</v>
      </c>
      <c r="J67" s="37">
        <v>14.59</v>
      </c>
    </row>
    <row r="68" spans="1:10" ht="12.75">
      <c r="A68" s="92"/>
      <c r="B68" s="93"/>
      <c r="C68" s="94"/>
      <c r="D68" s="12" t="s">
        <v>18</v>
      </c>
      <c r="E68" s="10" t="s">
        <v>17</v>
      </c>
      <c r="F68" s="45">
        <f>F64*J68/100</f>
        <v>62614.6184</v>
      </c>
      <c r="G68" s="45">
        <f>G64*J68/100</f>
        <v>62614.6184</v>
      </c>
      <c r="H68" s="59">
        <v>0</v>
      </c>
      <c r="J68" s="37">
        <v>8</v>
      </c>
    </row>
    <row r="69" spans="1:10" ht="12.75">
      <c r="A69" s="92"/>
      <c r="B69" s="93"/>
      <c r="C69" s="94"/>
      <c r="D69" s="12" t="s">
        <v>19</v>
      </c>
      <c r="E69" s="10" t="s">
        <v>17</v>
      </c>
      <c r="F69" s="45">
        <f>F64*J69/100</f>
        <v>100026.852894</v>
      </c>
      <c r="G69" s="45">
        <f>G64*J69/100</f>
        <v>100026.852894</v>
      </c>
      <c r="H69" s="59">
        <v>0</v>
      </c>
      <c r="J69" s="37">
        <v>12.78</v>
      </c>
    </row>
    <row r="70" spans="1:10" ht="12.75">
      <c r="A70" s="92"/>
      <c r="B70" s="93"/>
      <c r="C70" s="94"/>
      <c r="D70" s="12" t="s">
        <v>20</v>
      </c>
      <c r="E70" s="10" t="s">
        <v>17</v>
      </c>
      <c r="F70" s="45">
        <f>F64*J70/100</f>
        <v>57448.912381999995</v>
      </c>
      <c r="G70" s="45">
        <f>G64*J70/100</f>
        <v>57448.912381999995</v>
      </c>
      <c r="H70" s="59">
        <v>0</v>
      </c>
      <c r="J70" s="37">
        <v>7.34</v>
      </c>
    </row>
    <row r="71" spans="1:10" ht="12.75">
      <c r="A71" s="92"/>
      <c r="B71" s="93"/>
      <c r="C71" s="94"/>
      <c r="D71" s="12" t="s">
        <v>21</v>
      </c>
      <c r="E71" s="10" t="s">
        <v>22</v>
      </c>
      <c r="F71" s="45">
        <f>F64*J71/100</f>
        <v>1956.706825</v>
      </c>
      <c r="G71" s="45">
        <f>G64*J71/100</f>
        <v>1956.706825</v>
      </c>
      <c r="H71" s="59">
        <v>0</v>
      </c>
      <c r="J71" s="37">
        <v>0.25</v>
      </c>
    </row>
    <row r="72" spans="1:10" ht="12.75">
      <c r="A72" s="92"/>
      <c r="B72" s="93"/>
      <c r="C72" s="94"/>
      <c r="D72" s="12" t="s">
        <v>23</v>
      </c>
      <c r="E72" s="10" t="s">
        <v>12</v>
      </c>
      <c r="F72" s="45">
        <f>F64*J72/100</f>
        <v>141900.378949</v>
      </c>
      <c r="G72" s="45">
        <f>G64*J72/100</f>
        <v>141900.378949</v>
      </c>
      <c r="H72" s="59">
        <v>0</v>
      </c>
      <c r="J72" s="37">
        <v>18.13</v>
      </c>
    </row>
    <row r="73" spans="1:10" ht="26.25" thickBot="1">
      <c r="A73" s="92"/>
      <c r="B73" s="93"/>
      <c r="C73" s="94"/>
      <c r="D73" s="12" t="s">
        <v>24</v>
      </c>
      <c r="E73" s="10" t="s">
        <v>17</v>
      </c>
      <c r="F73" s="47">
        <f>F64*J73/100</f>
        <v>183226.027093</v>
      </c>
      <c r="G73" s="47">
        <f>G64*J73/100</f>
        <v>183226.027093</v>
      </c>
      <c r="H73" s="59">
        <v>0</v>
      </c>
      <c r="J73" s="37">
        <v>23.41</v>
      </c>
    </row>
    <row r="74" spans="1:8" ht="22.5">
      <c r="A74" s="51" t="s">
        <v>106</v>
      </c>
      <c r="B74" s="52" t="s">
        <v>107</v>
      </c>
      <c r="C74" s="53" t="s">
        <v>113</v>
      </c>
      <c r="D74" s="54" t="s">
        <v>8</v>
      </c>
      <c r="E74" s="54"/>
      <c r="F74" s="29">
        <f>F75+F76+F77</f>
        <v>622026.5</v>
      </c>
      <c r="G74" s="29">
        <f>G75+G76+G77</f>
        <v>622026.5</v>
      </c>
      <c r="H74" s="58">
        <v>0</v>
      </c>
    </row>
    <row r="75" spans="1:8" ht="12.75">
      <c r="A75" s="89"/>
      <c r="B75" s="90"/>
      <c r="C75" s="91"/>
      <c r="D75" s="11" t="s">
        <v>72</v>
      </c>
      <c r="E75" s="10" t="s">
        <v>12</v>
      </c>
      <c r="F75" s="10">
        <v>78840</v>
      </c>
      <c r="G75" s="10">
        <v>78840</v>
      </c>
      <c r="H75" s="59">
        <v>0</v>
      </c>
    </row>
    <row r="76" spans="1:8" ht="12.75">
      <c r="A76" s="92"/>
      <c r="B76" s="93"/>
      <c r="C76" s="94"/>
      <c r="D76" s="11" t="s">
        <v>30</v>
      </c>
      <c r="E76" s="8" t="s">
        <v>10</v>
      </c>
      <c r="F76" s="10">
        <v>22154.76</v>
      </c>
      <c r="G76" s="10">
        <v>22154.76</v>
      </c>
      <c r="H76" s="59">
        <v>0</v>
      </c>
    </row>
    <row r="77" spans="1:8" ht="12.75">
      <c r="A77" s="92"/>
      <c r="B77" s="93"/>
      <c r="C77" s="94"/>
      <c r="D77" s="11" t="s">
        <v>11</v>
      </c>
      <c r="E77" s="10" t="s">
        <v>12</v>
      </c>
      <c r="F77" s="10">
        <v>521031.74</v>
      </c>
      <c r="G77" s="10">
        <v>521031.74</v>
      </c>
      <c r="H77" s="59">
        <v>0</v>
      </c>
    </row>
    <row r="78" spans="1:8" ht="12.75">
      <c r="A78" s="92"/>
      <c r="B78" s="93"/>
      <c r="C78" s="94"/>
      <c r="D78" s="8" t="s">
        <v>13</v>
      </c>
      <c r="E78" s="8"/>
      <c r="F78" s="10"/>
      <c r="G78" s="10"/>
      <c r="H78" s="59"/>
    </row>
    <row r="79" spans="1:10" ht="12.75">
      <c r="A79" s="92"/>
      <c r="B79" s="93"/>
      <c r="C79" s="94"/>
      <c r="D79" s="12" t="s">
        <v>14</v>
      </c>
      <c r="E79" s="10" t="s">
        <v>15</v>
      </c>
      <c r="F79" s="45">
        <f>F77*J79/100</f>
        <v>80759.9197</v>
      </c>
      <c r="G79" s="45">
        <f>G77*J79/100</f>
        <v>80759.9197</v>
      </c>
      <c r="H79" s="59">
        <v>0</v>
      </c>
      <c r="J79" s="37">
        <v>15.5</v>
      </c>
    </row>
    <row r="80" spans="1:10" ht="12.75">
      <c r="A80" s="92"/>
      <c r="B80" s="93"/>
      <c r="C80" s="94"/>
      <c r="D80" s="12" t="s">
        <v>16</v>
      </c>
      <c r="E80" s="10" t="s">
        <v>17</v>
      </c>
      <c r="F80" s="45">
        <f>F77*J80/100</f>
        <v>76018.530866</v>
      </c>
      <c r="G80" s="45">
        <f>G77*J80/100</f>
        <v>76018.530866</v>
      </c>
      <c r="H80" s="59">
        <v>0</v>
      </c>
      <c r="J80" s="37">
        <v>14.59</v>
      </c>
    </row>
    <row r="81" spans="1:10" ht="12.75">
      <c r="A81" s="92"/>
      <c r="B81" s="93"/>
      <c r="C81" s="94"/>
      <c r="D81" s="12" t="s">
        <v>18</v>
      </c>
      <c r="E81" s="10" t="s">
        <v>17</v>
      </c>
      <c r="F81" s="45">
        <f>F77*J81/100</f>
        <v>41682.5392</v>
      </c>
      <c r="G81" s="45">
        <f>G77*J81/100</f>
        <v>41682.5392</v>
      </c>
      <c r="H81" s="59">
        <v>0</v>
      </c>
      <c r="J81" s="37">
        <v>8</v>
      </c>
    </row>
    <row r="82" spans="1:10" ht="12.75">
      <c r="A82" s="92"/>
      <c r="B82" s="93"/>
      <c r="C82" s="94"/>
      <c r="D82" s="12" t="s">
        <v>19</v>
      </c>
      <c r="E82" s="10" t="s">
        <v>17</v>
      </c>
      <c r="F82" s="45">
        <f>F77*J82/100</f>
        <v>66587.856372</v>
      </c>
      <c r="G82" s="45">
        <f>G77*J82/100</f>
        <v>66587.856372</v>
      </c>
      <c r="H82" s="59">
        <v>0</v>
      </c>
      <c r="J82" s="37">
        <v>12.78</v>
      </c>
    </row>
    <row r="83" spans="1:10" ht="12.75">
      <c r="A83" s="92"/>
      <c r="B83" s="93"/>
      <c r="C83" s="94"/>
      <c r="D83" s="12" t="s">
        <v>20</v>
      </c>
      <c r="E83" s="10" t="s">
        <v>17</v>
      </c>
      <c r="F83" s="45">
        <f>F77*J83/100</f>
        <v>38243.729716</v>
      </c>
      <c r="G83" s="45">
        <f>G77*J83/100</f>
        <v>38243.729716</v>
      </c>
      <c r="H83" s="59">
        <v>0</v>
      </c>
      <c r="J83" s="37">
        <v>7.34</v>
      </c>
    </row>
    <row r="84" spans="1:10" ht="12.75">
      <c r="A84" s="92"/>
      <c r="B84" s="93"/>
      <c r="C84" s="94"/>
      <c r="D84" s="12" t="s">
        <v>21</v>
      </c>
      <c r="E84" s="10" t="s">
        <v>22</v>
      </c>
      <c r="F84" s="45">
        <f>F77*J84/100</f>
        <v>1302.57935</v>
      </c>
      <c r="G84" s="45">
        <f>G77*J84/100</f>
        <v>1302.57935</v>
      </c>
      <c r="H84" s="59">
        <v>0</v>
      </c>
      <c r="J84" s="37">
        <v>0.25</v>
      </c>
    </row>
    <row r="85" spans="1:10" ht="12.75">
      <c r="A85" s="92"/>
      <c r="B85" s="93"/>
      <c r="C85" s="94"/>
      <c r="D85" s="12" t="s">
        <v>23</v>
      </c>
      <c r="E85" s="10" t="s">
        <v>12</v>
      </c>
      <c r="F85" s="45">
        <f>F77*J85/100</f>
        <v>94463.054462</v>
      </c>
      <c r="G85" s="45">
        <f>G77*J85/100</f>
        <v>94463.054462</v>
      </c>
      <c r="H85" s="59">
        <v>0</v>
      </c>
      <c r="J85" s="37">
        <v>18.13</v>
      </c>
    </row>
    <row r="86" spans="1:10" ht="26.25" thickBot="1">
      <c r="A86" s="92"/>
      <c r="B86" s="93"/>
      <c r="C86" s="94"/>
      <c r="D86" s="12" t="s">
        <v>24</v>
      </c>
      <c r="E86" s="10" t="s">
        <v>17</v>
      </c>
      <c r="F86" s="47">
        <f>F77*J86/100</f>
        <v>121973.530334</v>
      </c>
      <c r="G86" s="47">
        <f>G77*J86/100</f>
        <v>121973.530334</v>
      </c>
      <c r="H86" s="59">
        <v>0</v>
      </c>
      <c r="J86" s="37">
        <v>23.41</v>
      </c>
    </row>
    <row r="87" spans="1:8" ht="22.5">
      <c r="A87" s="51" t="s">
        <v>106</v>
      </c>
      <c r="B87" s="52" t="s">
        <v>107</v>
      </c>
      <c r="C87" s="53" t="s">
        <v>114</v>
      </c>
      <c r="D87" s="54" t="s">
        <v>8</v>
      </c>
      <c r="E87" s="54"/>
      <c r="F87" s="29">
        <f>F88+F89+F91+F101</f>
        <v>427697.75</v>
      </c>
      <c r="G87" s="29">
        <v>427697.75</v>
      </c>
      <c r="H87" s="58">
        <v>0</v>
      </c>
    </row>
    <row r="88" spans="1:8" ht="12.75">
      <c r="A88" s="89"/>
      <c r="B88" s="90"/>
      <c r="C88" s="91"/>
      <c r="D88" s="11" t="s">
        <v>72</v>
      </c>
      <c r="E88" s="10" t="s">
        <v>12</v>
      </c>
      <c r="F88" s="10">
        <v>88155</v>
      </c>
      <c r="G88" s="10">
        <v>88155</v>
      </c>
      <c r="H88" s="59">
        <v>0</v>
      </c>
    </row>
    <row r="89" spans="1:8" ht="12.75">
      <c r="A89" s="92"/>
      <c r="B89" s="93"/>
      <c r="C89" s="94"/>
      <c r="D89" s="11" t="s">
        <v>9</v>
      </c>
      <c r="E89" s="8" t="s">
        <v>10</v>
      </c>
      <c r="F89" s="10">
        <f>12555+F90</f>
        <v>12975</v>
      </c>
      <c r="G89" s="10">
        <f>12555+G90</f>
        <v>12975</v>
      </c>
      <c r="H89" s="59">
        <v>0</v>
      </c>
    </row>
    <row r="90" spans="1:8" ht="12.75" customHeight="1" hidden="1">
      <c r="A90" s="92"/>
      <c r="B90" s="93"/>
      <c r="C90" s="94"/>
      <c r="D90" s="11" t="s">
        <v>30</v>
      </c>
      <c r="E90" s="11"/>
      <c r="F90" s="24">
        <v>420</v>
      </c>
      <c r="G90" s="24">
        <v>420</v>
      </c>
      <c r="H90" s="59">
        <v>0</v>
      </c>
    </row>
    <row r="91" spans="1:8" ht="12.75">
      <c r="A91" s="92"/>
      <c r="B91" s="93"/>
      <c r="C91" s="94"/>
      <c r="D91" s="11" t="s">
        <v>11</v>
      </c>
      <c r="E91" s="10" t="s">
        <v>12</v>
      </c>
      <c r="F91" s="10">
        <v>326567.75</v>
      </c>
      <c r="G91" s="10">
        <v>326567.75</v>
      </c>
      <c r="H91" s="59">
        <v>0</v>
      </c>
    </row>
    <row r="92" spans="1:8" ht="12.75">
      <c r="A92" s="92"/>
      <c r="B92" s="93"/>
      <c r="C92" s="94"/>
      <c r="D92" s="8" t="s">
        <v>13</v>
      </c>
      <c r="E92" s="8"/>
      <c r="F92" s="10"/>
      <c r="G92" s="10"/>
      <c r="H92" s="59"/>
    </row>
    <row r="93" spans="1:10" ht="12.75">
      <c r="A93" s="92"/>
      <c r="B93" s="93"/>
      <c r="C93" s="94"/>
      <c r="D93" s="12" t="s">
        <v>14</v>
      </c>
      <c r="E93" s="10" t="s">
        <v>15</v>
      </c>
      <c r="F93" s="45">
        <f>F91*J93/100</f>
        <v>50618.00125</v>
      </c>
      <c r="G93" s="45">
        <f>G91*J93/100</f>
        <v>50618.00125</v>
      </c>
      <c r="H93" s="59">
        <v>0</v>
      </c>
      <c r="J93" s="37">
        <v>15.5</v>
      </c>
    </row>
    <row r="94" spans="1:10" ht="12.75">
      <c r="A94" s="92"/>
      <c r="B94" s="93"/>
      <c r="C94" s="94"/>
      <c r="D94" s="12" t="s">
        <v>16</v>
      </c>
      <c r="E94" s="10" t="s">
        <v>17</v>
      </c>
      <c r="F94" s="45">
        <f>F91*J94/100</f>
        <v>47646.234725</v>
      </c>
      <c r="G94" s="45">
        <f>G91*J94/100</f>
        <v>47646.234725</v>
      </c>
      <c r="H94" s="59">
        <v>0</v>
      </c>
      <c r="J94" s="37">
        <v>14.59</v>
      </c>
    </row>
    <row r="95" spans="1:10" ht="12.75">
      <c r="A95" s="92"/>
      <c r="B95" s="93"/>
      <c r="C95" s="94"/>
      <c r="D95" s="12" t="s">
        <v>18</v>
      </c>
      <c r="E95" s="10" t="s">
        <v>17</v>
      </c>
      <c r="F95" s="45">
        <f>F91*J95/100</f>
        <v>26125.42</v>
      </c>
      <c r="G95" s="45">
        <f>G91*J95/100</f>
        <v>26125.42</v>
      </c>
      <c r="H95" s="59">
        <v>0</v>
      </c>
      <c r="J95" s="37">
        <v>8</v>
      </c>
    </row>
    <row r="96" spans="1:10" ht="12.75">
      <c r="A96" s="92"/>
      <c r="B96" s="93"/>
      <c r="C96" s="94"/>
      <c r="D96" s="12" t="s">
        <v>19</v>
      </c>
      <c r="E96" s="10" t="s">
        <v>17</v>
      </c>
      <c r="F96" s="45">
        <f>F91*J96/100</f>
        <v>41735.35845</v>
      </c>
      <c r="G96" s="45">
        <f>G91*J96/100</f>
        <v>41735.35845</v>
      </c>
      <c r="H96" s="59">
        <v>0</v>
      </c>
      <c r="J96" s="37">
        <v>12.78</v>
      </c>
    </row>
    <row r="97" spans="1:10" ht="12.75">
      <c r="A97" s="92"/>
      <c r="B97" s="93"/>
      <c r="C97" s="94"/>
      <c r="D97" s="12" t="s">
        <v>20</v>
      </c>
      <c r="E97" s="10" t="s">
        <v>17</v>
      </c>
      <c r="F97" s="45">
        <f>F91*J97/100</f>
        <v>23970.07285</v>
      </c>
      <c r="G97" s="45">
        <f>G91*J97/100</f>
        <v>23970.07285</v>
      </c>
      <c r="H97" s="59">
        <v>0</v>
      </c>
      <c r="J97" s="37">
        <v>7.34</v>
      </c>
    </row>
    <row r="98" spans="1:10" ht="12.75">
      <c r="A98" s="92"/>
      <c r="B98" s="93"/>
      <c r="C98" s="94"/>
      <c r="D98" s="12" t="s">
        <v>21</v>
      </c>
      <c r="E98" s="10" t="s">
        <v>22</v>
      </c>
      <c r="F98" s="45">
        <f>F91*J98/100</f>
        <v>816.419375</v>
      </c>
      <c r="G98" s="45">
        <f>G91*J98/100</f>
        <v>816.419375</v>
      </c>
      <c r="H98" s="59">
        <v>0</v>
      </c>
      <c r="J98" s="37">
        <v>0.25</v>
      </c>
    </row>
    <row r="99" spans="1:10" ht="12.75">
      <c r="A99" s="92"/>
      <c r="B99" s="93"/>
      <c r="C99" s="94"/>
      <c r="D99" s="12" t="s">
        <v>23</v>
      </c>
      <c r="E99" s="10" t="s">
        <v>12</v>
      </c>
      <c r="F99" s="45">
        <f>F91*J99/100</f>
        <v>59206.733075000004</v>
      </c>
      <c r="G99" s="45">
        <f>G91*J99/100</f>
        <v>59206.733075000004</v>
      </c>
      <c r="H99" s="59">
        <v>0</v>
      </c>
      <c r="J99" s="37">
        <v>18.13</v>
      </c>
    </row>
    <row r="100" spans="1:10" ht="25.5">
      <c r="A100" s="92"/>
      <c r="B100" s="93"/>
      <c r="C100" s="94"/>
      <c r="D100" s="12" t="s">
        <v>24</v>
      </c>
      <c r="E100" s="10" t="s">
        <v>17</v>
      </c>
      <c r="F100" s="47">
        <f>F91*J100/100</f>
        <v>76449.510275</v>
      </c>
      <c r="G100" s="47">
        <f>G91*J100/100</f>
        <v>76449.510275</v>
      </c>
      <c r="H100" s="59">
        <v>0</v>
      </c>
      <c r="J100" s="37">
        <v>23.41</v>
      </c>
    </row>
    <row r="101" spans="1:8" ht="13.5" thickBot="1">
      <c r="A101" s="95"/>
      <c r="B101" s="96"/>
      <c r="C101" s="97"/>
      <c r="D101" s="17" t="s">
        <v>26</v>
      </c>
      <c r="E101" s="17" t="s">
        <v>27</v>
      </c>
      <c r="F101" s="14">
        <v>0</v>
      </c>
      <c r="G101" s="22">
        <v>26187.5</v>
      </c>
      <c r="H101" s="60">
        <v>0</v>
      </c>
    </row>
    <row r="102" spans="1:8" ht="22.5">
      <c r="A102" s="51" t="s">
        <v>106</v>
      </c>
      <c r="B102" s="52" t="s">
        <v>107</v>
      </c>
      <c r="C102" s="53" t="s">
        <v>115</v>
      </c>
      <c r="D102" s="54" t="s">
        <v>8</v>
      </c>
      <c r="E102" s="54"/>
      <c r="F102" s="29">
        <f>F103+F104+F106+F116</f>
        <v>952698.3</v>
      </c>
      <c r="G102" s="29">
        <v>952698.3</v>
      </c>
      <c r="H102" s="58">
        <v>0</v>
      </c>
    </row>
    <row r="103" spans="1:8" ht="12.75">
      <c r="A103" s="89"/>
      <c r="B103" s="90"/>
      <c r="C103" s="91"/>
      <c r="D103" s="11" t="s">
        <v>72</v>
      </c>
      <c r="E103" s="10" t="s">
        <v>12</v>
      </c>
      <c r="F103" s="10">
        <v>189540</v>
      </c>
      <c r="G103" s="10">
        <v>189540</v>
      </c>
      <c r="H103" s="59">
        <v>0</v>
      </c>
    </row>
    <row r="104" spans="1:8" ht="12.75">
      <c r="A104" s="92"/>
      <c r="B104" s="93"/>
      <c r="C104" s="94"/>
      <c r="D104" s="11" t="s">
        <v>9</v>
      </c>
      <c r="E104" s="8" t="s">
        <v>10</v>
      </c>
      <c r="F104" s="10">
        <f>35235+F105</f>
        <v>35655</v>
      </c>
      <c r="G104" s="10">
        <f>35235+G105</f>
        <v>35655</v>
      </c>
      <c r="H104" s="59">
        <v>0</v>
      </c>
    </row>
    <row r="105" spans="1:8" ht="12.75" customHeight="1" hidden="1">
      <c r="A105" s="92"/>
      <c r="B105" s="93"/>
      <c r="C105" s="94"/>
      <c r="D105" s="11" t="s">
        <v>30</v>
      </c>
      <c r="E105" s="11"/>
      <c r="F105" s="24">
        <v>420</v>
      </c>
      <c r="G105" s="24">
        <v>420</v>
      </c>
      <c r="H105" s="59">
        <v>0</v>
      </c>
    </row>
    <row r="106" spans="1:8" ht="12.75">
      <c r="A106" s="92"/>
      <c r="B106" s="93"/>
      <c r="C106" s="94"/>
      <c r="D106" s="11" t="s">
        <v>11</v>
      </c>
      <c r="E106" s="10" t="s">
        <v>12</v>
      </c>
      <c r="F106" s="10">
        <v>727503.3</v>
      </c>
      <c r="G106" s="10">
        <v>727503.3</v>
      </c>
      <c r="H106" s="59">
        <v>0</v>
      </c>
    </row>
    <row r="107" spans="1:8" ht="12.75">
      <c r="A107" s="92"/>
      <c r="B107" s="93"/>
      <c r="C107" s="94"/>
      <c r="D107" s="8" t="s">
        <v>13</v>
      </c>
      <c r="E107" s="8"/>
      <c r="F107" s="10"/>
      <c r="G107" s="10"/>
      <c r="H107" s="59"/>
    </row>
    <row r="108" spans="1:10" ht="12.75">
      <c r="A108" s="92"/>
      <c r="B108" s="93"/>
      <c r="C108" s="94"/>
      <c r="D108" s="12" t="s">
        <v>14</v>
      </c>
      <c r="E108" s="10" t="s">
        <v>15</v>
      </c>
      <c r="F108" s="45">
        <f>F106*J108/100</f>
        <v>112763.01150000001</v>
      </c>
      <c r="G108" s="45">
        <f>G106*J108/100</f>
        <v>112763.01150000001</v>
      </c>
      <c r="H108" s="59">
        <v>0</v>
      </c>
      <c r="J108" s="37">
        <v>15.5</v>
      </c>
    </row>
    <row r="109" spans="1:10" ht="12.75">
      <c r="A109" s="92"/>
      <c r="B109" s="93"/>
      <c r="C109" s="94"/>
      <c r="D109" s="12" t="s">
        <v>16</v>
      </c>
      <c r="E109" s="10" t="s">
        <v>17</v>
      </c>
      <c r="F109" s="45">
        <f>F106*J109/100</f>
        <v>106142.73147</v>
      </c>
      <c r="G109" s="45">
        <f>G106*J109/100</f>
        <v>106142.73147</v>
      </c>
      <c r="H109" s="59">
        <v>0</v>
      </c>
      <c r="J109" s="37">
        <v>14.59</v>
      </c>
    </row>
    <row r="110" spans="1:10" ht="12.75">
      <c r="A110" s="92"/>
      <c r="B110" s="93"/>
      <c r="C110" s="94"/>
      <c r="D110" s="12" t="s">
        <v>18</v>
      </c>
      <c r="E110" s="10" t="s">
        <v>17</v>
      </c>
      <c r="F110" s="45">
        <f>F106*J110/100</f>
        <v>58200.264</v>
      </c>
      <c r="G110" s="45">
        <f>G106*J110/100</f>
        <v>58200.264</v>
      </c>
      <c r="H110" s="59">
        <v>0</v>
      </c>
      <c r="J110" s="37">
        <v>8</v>
      </c>
    </row>
    <row r="111" spans="1:10" ht="12.75">
      <c r="A111" s="92"/>
      <c r="B111" s="93"/>
      <c r="C111" s="94"/>
      <c r="D111" s="12" t="s">
        <v>19</v>
      </c>
      <c r="E111" s="10" t="s">
        <v>17</v>
      </c>
      <c r="F111" s="45">
        <f>F106*J111/100</f>
        <v>92974.92174</v>
      </c>
      <c r="G111" s="45">
        <f>G106*J111/100</f>
        <v>92974.92174</v>
      </c>
      <c r="H111" s="59">
        <v>0</v>
      </c>
      <c r="J111" s="37">
        <v>12.78</v>
      </c>
    </row>
    <row r="112" spans="1:10" ht="12.75">
      <c r="A112" s="92"/>
      <c r="B112" s="93"/>
      <c r="C112" s="94"/>
      <c r="D112" s="12" t="s">
        <v>20</v>
      </c>
      <c r="E112" s="10" t="s">
        <v>17</v>
      </c>
      <c r="F112" s="45">
        <f>F106*J112/100</f>
        <v>53398.74222</v>
      </c>
      <c r="G112" s="45">
        <f>G106*J112/100</f>
        <v>53398.74222</v>
      </c>
      <c r="H112" s="59">
        <v>0</v>
      </c>
      <c r="J112" s="37">
        <v>7.34</v>
      </c>
    </row>
    <row r="113" spans="1:10" ht="12.75">
      <c r="A113" s="92"/>
      <c r="B113" s="93"/>
      <c r="C113" s="94"/>
      <c r="D113" s="12" t="s">
        <v>21</v>
      </c>
      <c r="E113" s="10" t="s">
        <v>22</v>
      </c>
      <c r="F113" s="45">
        <f>F106*J113/100</f>
        <v>1818.75825</v>
      </c>
      <c r="G113" s="45">
        <f>G106*J113/100</f>
        <v>1818.75825</v>
      </c>
      <c r="H113" s="59">
        <v>0</v>
      </c>
      <c r="J113" s="37">
        <v>0.25</v>
      </c>
    </row>
    <row r="114" spans="1:10" ht="12.75">
      <c r="A114" s="92"/>
      <c r="B114" s="93"/>
      <c r="C114" s="94"/>
      <c r="D114" s="12" t="s">
        <v>23</v>
      </c>
      <c r="E114" s="10" t="s">
        <v>12</v>
      </c>
      <c r="F114" s="45">
        <f>F106*J114/100</f>
        <v>131896.34829</v>
      </c>
      <c r="G114" s="45">
        <f>G106*J114/100</f>
        <v>131896.34829</v>
      </c>
      <c r="H114" s="59">
        <v>0</v>
      </c>
      <c r="J114" s="37">
        <v>18.13</v>
      </c>
    </row>
    <row r="115" spans="1:10" ht="25.5">
      <c r="A115" s="92"/>
      <c r="B115" s="93"/>
      <c r="C115" s="94"/>
      <c r="D115" s="12" t="s">
        <v>24</v>
      </c>
      <c r="E115" s="10" t="s">
        <v>17</v>
      </c>
      <c r="F115" s="47">
        <f>F106*J115/100</f>
        <v>170308.52253000002</v>
      </c>
      <c r="G115" s="47">
        <f>G106*J115/100</f>
        <v>170308.52253000002</v>
      </c>
      <c r="H115" s="59">
        <v>0</v>
      </c>
      <c r="J115" s="37">
        <v>23.41</v>
      </c>
    </row>
    <row r="116" spans="1:8" ht="13.5" thickBot="1">
      <c r="A116" s="95"/>
      <c r="B116" s="96"/>
      <c r="C116" s="97"/>
      <c r="D116" s="17" t="s">
        <v>26</v>
      </c>
      <c r="E116" s="17" t="s">
        <v>27</v>
      </c>
      <c r="F116" s="14">
        <v>0</v>
      </c>
      <c r="G116" s="22">
        <v>77601.26</v>
      </c>
      <c r="H116" s="60">
        <v>0</v>
      </c>
    </row>
    <row r="117" spans="1:8" ht="22.5">
      <c r="A117" s="51" t="s">
        <v>106</v>
      </c>
      <c r="B117" s="52" t="s">
        <v>107</v>
      </c>
      <c r="C117" s="53" t="s">
        <v>116</v>
      </c>
      <c r="D117" s="54" t="s">
        <v>8</v>
      </c>
      <c r="E117" s="54"/>
      <c r="F117" s="29">
        <f>F118+F119+F120</f>
        <v>697237.03</v>
      </c>
      <c r="G117" s="29">
        <f>G118+G119+G120</f>
        <v>697237.03</v>
      </c>
      <c r="H117" s="58">
        <v>0</v>
      </c>
    </row>
    <row r="118" spans="1:8" ht="12.75">
      <c r="A118" s="89"/>
      <c r="B118" s="90"/>
      <c r="C118" s="91"/>
      <c r="D118" s="11" t="s">
        <v>72</v>
      </c>
      <c r="E118" s="10" t="s">
        <v>12</v>
      </c>
      <c r="F118" s="10">
        <v>100980</v>
      </c>
      <c r="G118" s="10">
        <v>100980</v>
      </c>
      <c r="H118" s="59">
        <v>0</v>
      </c>
    </row>
    <row r="119" spans="1:8" ht="12.75">
      <c r="A119" s="92"/>
      <c r="B119" s="93"/>
      <c r="C119" s="94"/>
      <c r="D119" s="11" t="s">
        <v>30</v>
      </c>
      <c r="E119" s="8" t="s">
        <v>10</v>
      </c>
      <c r="F119" s="10">
        <v>26460</v>
      </c>
      <c r="G119" s="10">
        <v>26460</v>
      </c>
      <c r="H119" s="59">
        <v>0</v>
      </c>
    </row>
    <row r="120" spans="1:8" ht="12.75">
      <c r="A120" s="92"/>
      <c r="B120" s="93"/>
      <c r="C120" s="94"/>
      <c r="D120" s="11" t="s">
        <v>11</v>
      </c>
      <c r="E120" s="10" t="s">
        <v>12</v>
      </c>
      <c r="F120" s="10">
        <v>569797.03</v>
      </c>
      <c r="G120" s="10">
        <v>569797.03</v>
      </c>
      <c r="H120" s="59">
        <v>0</v>
      </c>
    </row>
    <row r="121" spans="1:8" ht="12.75">
      <c r="A121" s="92"/>
      <c r="B121" s="93"/>
      <c r="C121" s="94"/>
      <c r="D121" s="8" t="s">
        <v>13</v>
      </c>
      <c r="E121" s="8"/>
      <c r="F121" s="10"/>
      <c r="G121" s="10"/>
      <c r="H121" s="59"/>
    </row>
    <row r="122" spans="1:10" ht="12.75">
      <c r="A122" s="92"/>
      <c r="B122" s="93"/>
      <c r="C122" s="94"/>
      <c r="D122" s="12" t="s">
        <v>14</v>
      </c>
      <c r="E122" s="10" t="s">
        <v>15</v>
      </c>
      <c r="F122" s="45">
        <f>F120*J122/100</f>
        <v>88318.53964999999</v>
      </c>
      <c r="G122" s="45">
        <f>G120*J122/100</f>
        <v>88318.53964999999</v>
      </c>
      <c r="H122" s="59">
        <v>0</v>
      </c>
      <c r="J122" s="37">
        <v>15.5</v>
      </c>
    </row>
    <row r="123" spans="1:10" ht="12.75">
      <c r="A123" s="92"/>
      <c r="B123" s="93"/>
      <c r="C123" s="94"/>
      <c r="D123" s="12" t="s">
        <v>16</v>
      </c>
      <c r="E123" s="10" t="s">
        <v>17</v>
      </c>
      <c r="F123" s="45">
        <f>F120*J123/100</f>
        <v>83133.386677</v>
      </c>
      <c r="G123" s="45">
        <f>G120*J123/100</f>
        <v>83133.386677</v>
      </c>
      <c r="H123" s="59">
        <v>0</v>
      </c>
      <c r="J123" s="37">
        <v>14.59</v>
      </c>
    </row>
    <row r="124" spans="1:10" ht="12.75">
      <c r="A124" s="92"/>
      <c r="B124" s="93"/>
      <c r="C124" s="94"/>
      <c r="D124" s="12" t="s">
        <v>18</v>
      </c>
      <c r="E124" s="10" t="s">
        <v>17</v>
      </c>
      <c r="F124" s="45">
        <f>F120*J124/100</f>
        <v>45583.7624</v>
      </c>
      <c r="G124" s="45">
        <f>G120*J124/100</f>
        <v>45583.7624</v>
      </c>
      <c r="H124" s="59">
        <v>0</v>
      </c>
      <c r="J124" s="37">
        <v>8</v>
      </c>
    </row>
    <row r="125" spans="1:10" ht="12.75">
      <c r="A125" s="92"/>
      <c r="B125" s="93"/>
      <c r="C125" s="94"/>
      <c r="D125" s="12" t="s">
        <v>19</v>
      </c>
      <c r="E125" s="10" t="s">
        <v>17</v>
      </c>
      <c r="F125" s="45">
        <f>F120*J125/100</f>
        <v>72820.060434</v>
      </c>
      <c r="G125" s="45">
        <f>G120*J125/100</f>
        <v>72820.060434</v>
      </c>
      <c r="H125" s="59">
        <v>0</v>
      </c>
      <c r="J125" s="37">
        <v>12.78</v>
      </c>
    </row>
    <row r="126" spans="1:10" ht="12.75">
      <c r="A126" s="92"/>
      <c r="B126" s="93"/>
      <c r="C126" s="94"/>
      <c r="D126" s="12" t="s">
        <v>20</v>
      </c>
      <c r="E126" s="10" t="s">
        <v>17</v>
      </c>
      <c r="F126" s="45">
        <f>F120*J126/100</f>
        <v>41823.102002</v>
      </c>
      <c r="G126" s="45">
        <f>G120*J126/100</f>
        <v>41823.102002</v>
      </c>
      <c r="H126" s="59">
        <v>0</v>
      </c>
      <c r="J126" s="37">
        <v>7.34</v>
      </c>
    </row>
    <row r="127" spans="1:10" ht="12.75">
      <c r="A127" s="92"/>
      <c r="B127" s="93"/>
      <c r="C127" s="94"/>
      <c r="D127" s="12" t="s">
        <v>21</v>
      </c>
      <c r="E127" s="10" t="s">
        <v>22</v>
      </c>
      <c r="F127" s="45">
        <f>F120*J127/100</f>
        <v>1424.492575</v>
      </c>
      <c r="G127" s="45">
        <f>G120*J127/100</f>
        <v>1424.492575</v>
      </c>
      <c r="H127" s="59">
        <v>0</v>
      </c>
      <c r="J127" s="37">
        <v>0.25</v>
      </c>
    </row>
    <row r="128" spans="1:10" ht="12.75">
      <c r="A128" s="92"/>
      <c r="B128" s="93"/>
      <c r="C128" s="94"/>
      <c r="D128" s="12" t="s">
        <v>23</v>
      </c>
      <c r="E128" s="10" t="s">
        <v>12</v>
      </c>
      <c r="F128" s="45">
        <f>F120*J128/100</f>
        <v>103304.20153899999</v>
      </c>
      <c r="G128" s="45">
        <f>G120*J128/100</f>
        <v>103304.20153899999</v>
      </c>
      <c r="H128" s="59">
        <v>0</v>
      </c>
      <c r="J128" s="37">
        <v>18.13</v>
      </c>
    </row>
    <row r="129" spans="1:10" ht="26.25" thickBot="1">
      <c r="A129" s="92"/>
      <c r="B129" s="93"/>
      <c r="C129" s="94"/>
      <c r="D129" s="12" t="s">
        <v>24</v>
      </c>
      <c r="E129" s="10" t="s">
        <v>17</v>
      </c>
      <c r="F129" s="47">
        <f>F120*J129/100</f>
        <v>133389.484723</v>
      </c>
      <c r="G129" s="47">
        <f>G120*J129/100</f>
        <v>133389.484723</v>
      </c>
      <c r="H129" s="59">
        <v>0</v>
      </c>
      <c r="J129" s="37">
        <v>23.41</v>
      </c>
    </row>
    <row r="130" spans="1:8" ht="22.5">
      <c r="A130" s="51" t="s">
        <v>106</v>
      </c>
      <c r="B130" s="52" t="s">
        <v>107</v>
      </c>
      <c r="C130" s="53" t="s">
        <v>117</v>
      </c>
      <c r="D130" s="54" t="s">
        <v>8</v>
      </c>
      <c r="E130" s="54"/>
      <c r="F130" s="29">
        <f>F131+F132+F133+F143</f>
        <v>749156.55</v>
      </c>
      <c r="G130" s="29">
        <v>749156.55</v>
      </c>
      <c r="H130" s="58">
        <v>0</v>
      </c>
    </row>
    <row r="131" spans="1:8" ht="12.75">
      <c r="A131" s="89"/>
      <c r="B131" s="90"/>
      <c r="C131" s="91"/>
      <c r="D131" s="11" t="s">
        <v>72</v>
      </c>
      <c r="E131" s="10" t="s">
        <v>12</v>
      </c>
      <c r="F131" s="10">
        <v>130815</v>
      </c>
      <c r="G131" s="10">
        <v>130815</v>
      </c>
      <c r="H131" s="59">
        <v>0</v>
      </c>
    </row>
    <row r="132" spans="1:8" ht="12.75">
      <c r="A132" s="92"/>
      <c r="B132" s="93"/>
      <c r="C132" s="94"/>
      <c r="D132" s="11" t="s">
        <v>9</v>
      </c>
      <c r="E132" s="8" t="s">
        <v>10</v>
      </c>
      <c r="F132" s="10">
        <v>21060</v>
      </c>
      <c r="G132" s="10">
        <v>21060</v>
      </c>
      <c r="H132" s="59">
        <v>0</v>
      </c>
    </row>
    <row r="133" spans="1:8" ht="12.75">
      <c r="A133" s="92"/>
      <c r="B133" s="93"/>
      <c r="C133" s="94"/>
      <c r="D133" s="11" t="s">
        <v>11</v>
      </c>
      <c r="E133" s="10" t="s">
        <v>12</v>
      </c>
      <c r="F133" s="10">
        <v>597281.55</v>
      </c>
      <c r="G133" s="10">
        <v>597281.55</v>
      </c>
      <c r="H133" s="59">
        <v>0</v>
      </c>
    </row>
    <row r="134" spans="1:8" ht="12.75">
      <c r="A134" s="92"/>
      <c r="B134" s="93"/>
      <c r="C134" s="94"/>
      <c r="D134" s="8" t="s">
        <v>13</v>
      </c>
      <c r="E134" s="8"/>
      <c r="F134" s="10"/>
      <c r="G134" s="10"/>
      <c r="H134" s="59"/>
    </row>
    <row r="135" spans="1:10" ht="12.75">
      <c r="A135" s="92"/>
      <c r="B135" s="93"/>
      <c r="C135" s="94"/>
      <c r="D135" s="12" t="s">
        <v>14</v>
      </c>
      <c r="E135" s="10" t="s">
        <v>15</v>
      </c>
      <c r="F135" s="45">
        <f>F133*J135/100</f>
        <v>92578.64025</v>
      </c>
      <c r="G135" s="45">
        <f>G133*J135/100</f>
        <v>92578.64025</v>
      </c>
      <c r="H135" s="59">
        <v>0</v>
      </c>
      <c r="J135" s="37">
        <v>15.5</v>
      </c>
    </row>
    <row r="136" spans="1:10" ht="12.75">
      <c r="A136" s="92"/>
      <c r="B136" s="93"/>
      <c r="C136" s="94"/>
      <c r="D136" s="12" t="s">
        <v>16</v>
      </c>
      <c r="E136" s="10" t="s">
        <v>17</v>
      </c>
      <c r="F136" s="45">
        <f>F133*J136/100</f>
        <v>87143.37814500001</v>
      </c>
      <c r="G136" s="45">
        <f>G133*J136/100</f>
        <v>87143.37814500001</v>
      </c>
      <c r="H136" s="59">
        <v>0</v>
      </c>
      <c r="J136" s="37">
        <v>14.59</v>
      </c>
    </row>
    <row r="137" spans="1:10" ht="12.75">
      <c r="A137" s="92"/>
      <c r="B137" s="93"/>
      <c r="C137" s="94"/>
      <c r="D137" s="12" t="s">
        <v>18</v>
      </c>
      <c r="E137" s="10" t="s">
        <v>17</v>
      </c>
      <c r="F137" s="45">
        <f>F133*J137/100</f>
        <v>47782.524000000005</v>
      </c>
      <c r="G137" s="45">
        <f>G133*J137/100</f>
        <v>47782.524000000005</v>
      </c>
      <c r="H137" s="59">
        <v>0</v>
      </c>
      <c r="J137" s="37">
        <v>8</v>
      </c>
    </row>
    <row r="138" spans="1:10" ht="12.75">
      <c r="A138" s="92"/>
      <c r="B138" s="93"/>
      <c r="C138" s="94"/>
      <c r="D138" s="12" t="s">
        <v>19</v>
      </c>
      <c r="E138" s="10" t="s">
        <v>17</v>
      </c>
      <c r="F138" s="45">
        <f>F133*J138/100</f>
        <v>76332.58209</v>
      </c>
      <c r="G138" s="45">
        <f>G133*J138/100</f>
        <v>76332.58209</v>
      </c>
      <c r="H138" s="59">
        <v>0</v>
      </c>
      <c r="J138" s="37">
        <v>12.78</v>
      </c>
    </row>
    <row r="139" spans="1:10" ht="12.75">
      <c r="A139" s="92"/>
      <c r="B139" s="93"/>
      <c r="C139" s="94"/>
      <c r="D139" s="12" t="s">
        <v>20</v>
      </c>
      <c r="E139" s="10" t="s">
        <v>17</v>
      </c>
      <c r="F139" s="45">
        <f>F133*J139/100</f>
        <v>43840.46577</v>
      </c>
      <c r="G139" s="45">
        <f>G133*J139/100</f>
        <v>43840.46577</v>
      </c>
      <c r="H139" s="59">
        <v>0</v>
      </c>
      <c r="J139" s="37">
        <v>7.34</v>
      </c>
    </row>
    <row r="140" spans="1:10" ht="12.75">
      <c r="A140" s="92"/>
      <c r="B140" s="93"/>
      <c r="C140" s="94"/>
      <c r="D140" s="12" t="s">
        <v>21</v>
      </c>
      <c r="E140" s="10" t="s">
        <v>22</v>
      </c>
      <c r="F140" s="45">
        <f>F133*J140/100</f>
        <v>1493.2038750000002</v>
      </c>
      <c r="G140" s="45">
        <f>G133*J140/100</f>
        <v>1493.2038750000002</v>
      </c>
      <c r="H140" s="59">
        <v>0</v>
      </c>
      <c r="J140" s="37">
        <v>0.25</v>
      </c>
    </row>
    <row r="141" spans="1:10" ht="12.75">
      <c r="A141" s="92"/>
      <c r="B141" s="93"/>
      <c r="C141" s="94"/>
      <c r="D141" s="12" t="s">
        <v>23</v>
      </c>
      <c r="E141" s="10" t="s">
        <v>12</v>
      </c>
      <c r="F141" s="45">
        <f>F133*J141/100</f>
        <v>108287.14501500002</v>
      </c>
      <c r="G141" s="45">
        <f>G133*J141/100</f>
        <v>108287.14501500002</v>
      </c>
      <c r="H141" s="59">
        <v>0</v>
      </c>
      <c r="J141" s="37">
        <v>18.13</v>
      </c>
    </row>
    <row r="142" spans="1:10" ht="25.5">
      <c r="A142" s="92"/>
      <c r="B142" s="93"/>
      <c r="C142" s="94"/>
      <c r="D142" s="12" t="s">
        <v>24</v>
      </c>
      <c r="E142" s="10" t="s">
        <v>17</v>
      </c>
      <c r="F142" s="47">
        <f>F133*J142/100</f>
        <v>139823.610855</v>
      </c>
      <c r="G142" s="47">
        <f>G133*J142/100</f>
        <v>139823.610855</v>
      </c>
      <c r="H142" s="59">
        <v>0</v>
      </c>
      <c r="J142" s="37">
        <v>23.41</v>
      </c>
    </row>
    <row r="143" spans="1:8" ht="13.5" thickBot="1">
      <c r="A143" s="95"/>
      <c r="B143" s="96"/>
      <c r="C143" s="97"/>
      <c r="D143" s="17" t="s">
        <v>26</v>
      </c>
      <c r="E143" s="17" t="s">
        <v>27</v>
      </c>
      <c r="F143" s="14">
        <v>0</v>
      </c>
      <c r="G143" s="22">
        <v>40000</v>
      </c>
      <c r="H143" s="60">
        <v>0</v>
      </c>
    </row>
    <row r="144" spans="1:8" ht="22.5">
      <c r="A144" s="51" t="s">
        <v>106</v>
      </c>
      <c r="B144" s="52" t="s">
        <v>107</v>
      </c>
      <c r="C144" s="53" t="s">
        <v>118</v>
      </c>
      <c r="D144" s="54" t="s">
        <v>8</v>
      </c>
      <c r="E144" s="54"/>
      <c r="F144" s="29">
        <f>F145+F146+F147+F157</f>
        <v>438373.22</v>
      </c>
      <c r="G144" s="29">
        <v>438373.22</v>
      </c>
      <c r="H144" s="58">
        <v>0</v>
      </c>
    </row>
    <row r="145" spans="1:8" ht="12.75">
      <c r="A145" s="89"/>
      <c r="B145" s="90"/>
      <c r="C145" s="91"/>
      <c r="D145" s="11" t="s">
        <v>72</v>
      </c>
      <c r="E145" s="10" t="s">
        <v>12</v>
      </c>
      <c r="F145" s="10">
        <v>89910</v>
      </c>
      <c r="G145" s="10">
        <v>89910</v>
      </c>
      <c r="H145" s="59">
        <v>0</v>
      </c>
    </row>
    <row r="146" spans="1:8" ht="12.75">
      <c r="A146" s="92"/>
      <c r="B146" s="93"/>
      <c r="C146" s="94"/>
      <c r="D146" s="11" t="s">
        <v>9</v>
      </c>
      <c r="E146" s="8" t="s">
        <v>10</v>
      </c>
      <c r="F146" s="10">
        <v>21600</v>
      </c>
      <c r="G146" s="10">
        <v>21600</v>
      </c>
      <c r="H146" s="59">
        <v>0</v>
      </c>
    </row>
    <row r="147" spans="1:8" ht="12.75">
      <c r="A147" s="92"/>
      <c r="B147" s="93"/>
      <c r="C147" s="94"/>
      <c r="D147" s="11" t="s">
        <v>11</v>
      </c>
      <c r="E147" s="10" t="s">
        <v>12</v>
      </c>
      <c r="F147" s="10">
        <v>326863.22</v>
      </c>
      <c r="G147" s="10">
        <v>326863.22</v>
      </c>
      <c r="H147" s="59">
        <v>0</v>
      </c>
    </row>
    <row r="148" spans="1:8" ht="12.75">
      <c r="A148" s="92"/>
      <c r="B148" s="93"/>
      <c r="C148" s="94"/>
      <c r="D148" s="8" t="s">
        <v>13</v>
      </c>
      <c r="E148" s="8"/>
      <c r="F148" s="10"/>
      <c r="G148" s="10"/>
      <c r="H148" s="59"/>
    </row>
    <row r="149" spans="1:10" ht="12.75">
      <c r="A149" s="92"/>
      <c r="B149" s="93"/>
      <c r="C149" s="94"/>
      <c r="D149" s="12" t="s">
        <v>14</v>
      </c>
      <c r="E149" s="10" t="s">
        <v>15</v>
      </c>
      <c r="F149" s="45">
        <f>F147*J149/100</f>
        <v>50663.79909999999</v>
      </c>
      <c r="G149" s="45">
        <f>G147*J149/100</f>
        <v>50663.79909999999</v>
      </c>
      <c r="H149" s="59">
        <v>0</v>
      </c>
      <c r="J149" s="37">
        <v>15.5</v>
      </c>
    </row>
    <row r="150" spans="1:10" ht="12.75">
      <c r="A150" s="92"/>
      <c r="B150" s="93"/>
      <c r="C150" s="94"/>
      <c r="D150" s="12" t="s">
        <v>16</v>
      </c>
      <c r="E150" s="10" t="s">
        <v>17</v>
      </c>
      <c r="F150" s="45">
        <f>F147*J150/100</f>
        <v>47689.343797999994</v>
      </c>
      <c r="G150" s="45">
        <f>G147*J150/100</f>
        <v>47689.343797999994</v>
      </c>
      <c r="H150" s="59">
        <v>0</v>
      </c>
      <c r="J150" s="37">
        <v>14.59</v>
      </c>
    </row>
    <row r="151" spans="1:10" ht="12.75">
      <c r="A151" s="92"/>
      <c r="B151" s="93"/>
      <c r="C151" s="94"/>
      <c r="D151" s="12" t="s">
        <v>18</v>
      </c>
      <c r="E151" s="10" t="s">
        <v>17</v>
      </c>
      <c r="F151" s="45">
        <f>F147*J151/100</f>
        <v>26149.057599999996</v>
      </c>
      <c r="G151" s="45">
        <f>G147*J151/100</f>
        <v>26149.057599999996</v>
      </c>
      <c r="H151" s="59">
        <v>0</v>
      </c>
      <c r="J151" s="37">
        <v>8</v>
      </c>
    </row>
    <row r="152" spans="1:10" ht="12.75">
      <c r="A152" s="92"/>
      <c r="B152" s="93"/>
      <c r="C152" s="94"/>
      <c r="D152" s="12" t="s">
        <v>19</v>
      </c>
      <c r="E152" s="10" t="s">
        <v>17</v>
      </c>
      <c r="F152" s="45">
        <f>F147*J152/100</f>
        <v>41773.11951599999</v>
      </c>
      <c r="G152" s="45">
        <f>G147*J152/100</f>
        <v>41773.11951599999</v>
      </c>
      <c r="H152" s="59">
        <v>0</v>
      </c>
      <c r="J152" s="37">
        <v>12.78</v>
      </c>
    </row>
    <row r="153" spans="1:10" ht="12.75">
      <c r="A153" s="92"/>
      <c r="B153" s="93"/>
      <c r="C153" s="94"/>
      <c r="D153" s="12" t="s">
        <v>20</v>
      </c>
      <c r="E153" s="10" t="s">
        <v>17</v>
      </c>
      <c r="F153" s="45">
        <f>F147*J153/100</f>
        <v>23991.760347999996</v>
      </c>
      <c r="G153" s="45">
        <f>G147*J153/100</f>
        <v>23991.760347999996</v>
      </c>
      <c r="H153" s="59">
        <v>0</v>
      </c>
      <c r="J153" s="37">
        <v>7.34</v>
      </c>
    </row>
    <row r="154" spans="1:10" ht="12.75">
      <c r="A154" s="92"/>
      <c r="B154" s="93"/>
      <c r="C154" s="94"/>
      <c r="D154" s="12" t="s">
        <v>21</v>
      </c>
      <c r="E154" s="10" t="s">
        <v>22</v>
      </c>
      <c r="F154" s="45">
        <f>F147*J154/100</f>
        <v>817.1580499999999</v>
      </c>
      <c r="G154" s="45">
        <f>G147*J154/100</f>
        <v>817.1580499999999</v>
      </c>
      <c r="H154" s="59">
        <v>0</v>
      </c>
      <c r="J154" s="37">
        <v>0.25</v>
      </c>
    </row>
    <row r="155" spans="1:10" ht="12.75">
      <c r="A155" s="92"/>
      <c r="B155" s="93"/>
      <c r="C155" s="94"/>
      <c r="D155" s="12" t="s">
        <v>23</v>
      </c>
      <c r="E155" s="10" t="s">
        <v>12</v>
      </c>
      <c r="F155" s="45">
        <f>F147*J155/100</f>
        <v>59260.301785999996</v>
      </c>
      <c r="G155" s="45">
        <f>G147*J155/100</f>
        <v>59260.301785999996</v>
      </c>
      <c r="H155" s="59">
        <v>0</v>
      </c>
      <c r="J155" s="37">
        <v>18.13</v>
      </c>
    </row>
    <row r="156" spans="1:10" ht="25.5">
      <c r="A156" s="92"/>
      <c r="B156" s="93"/>
      <c r="C156" s="94"/>
      <c r="D156" s="12" t="s">
        <v>24</v>
      </c>
      <c r="E156" s="10" t="s">
        <v>17</v>
      </c>
      <c r="F156" s="47">
        <f>F147*J156/100</f>
        <v>76518.679802</v>
      </c>
      <c r="G156" s="47">
        <f>G147*J156/100</f>
        <v>76518.679802</v>
      </c>
      <c r="H156" s="59">
        <v>0</v>
      </c>
      <c r="J156" s="37">
        <v>23.41</v>
      </c>
    </row>
    <row r="157" spans="1:8" ht="13.5" thickBot="1">
      <c r="A157" s="95"/>
      <c r="B157" s="96"/>
      <c r="C157" s="97"/>
      <c r="D157" s="17" t="s">
        <v>26</v>
      </c>
      <c r="E157" s="17" t="s">
        <v>27</v>
      </c>
      <c r="F157" s="14">
        <v>0</v>
      </c>
      <c r="G157" s="22">
        <v>23899.99</v>
      </c>
      <c r="H157" s="60">
        <v>0</v>
      </c>
    </row>
    <row r="158" spans="1:8" ht="22.5">
      <c r="A158" s="51" t="s">
        <v>106</v>
      </c>
      <c r="B158" s="52" t="s">
        <v>107</v>
      </c>
      <c r="C158" s="53" t="s">
        <v>119</v>
      </c>
      <c r="D158" s="54" t="s">
        <v>8</v>
      </c>
      <c r="E158" s="54"/>
      <c r="F158" s="29">
        <f>F159+F160+F161</f>
        <v>685977.29</v>
      </c>
      <c r="G158" s="29">
        <f>G159+G160+G161</f>
        <v>685977.29</v>
      </c>
      <c r="H158" s="58">
        <v>0</v>
      </c>
    </row>
    <row r="159" spans="1:8" ht="12.75">
      <c r="A159" s="89"/>
      <c r="B159" s="90"/>
      <c r="C159" s="91"/>
      <c r="D159" s="11" t="s">
        <v>72</v>
      </c>
      <c r="E159" s="10" t="s">
        <v>12</v>
      </c>
      <c r="F159" s="10">
        <v>99333</v>
      </c>
      <c r="G159" s="10">
        <v>99333</v>
      </c>
      <c r="H159" s="59">
        <v>0</v>
      </c>
    </row>
    <row r="160" spans="1:8" ht="12.75">
      <c r="A160" s="92"/>
      <c r="B160" s="93"/>
      <c r="C160" s="94"/>
      <c r="D160" s="11" t="s">
        <v>30</v>
      </c>
      <c r="E160" s="8" t="s">
        <v>10</v>
      </c>
      <c r="F160" s="10">
        <v>20160</v>
      </c>
      <c r="G160" s="10">
        <v>20160</v>
      </c>
      <c r="H160" s="59">
        <v>0</v>
      </c>
    </row>
    <row r="161" spans="1:8" ht="12.75">
      <c r="A161" s="92"/>
      <c r="B161" s="93"/>
      <c r="C161" s="94"/>
      <c r="D161" s="11" t="s">
        <v>11</v>
      </c>
      <c r="E161" s="10" t="s">
        <v>12</v>
      </c>
      <c r="F161" s="10">
        <v>566484.29</v>
      </c>
      <c r="G161" s="10">
        <v>566484.29</v>
      </c>
      <c r="H161" s="59">
        <v>0</v>
      </c>
    </row>
    <row r="162" spans="1:8" ht="12.75">
      <c r="A162" s="92"/>
      <c r="B162" s="93"/>
      <c r="C162" s="94"/>
      <c r="D162" s="8" t="s">
        <v>13</v>
      </c>
      <c r="E162" s="8"/>
      <c r="F162" s="10"/>
      <c r="G162" s="10"/>
      <c r="H162" s="59"/>
    </row>
    <row r="163" spans="1:10" ht="12.75">
      <c r="A163" s="92"/>
      <c r="B163" s="93"/>
      <c r="C163" s="94"/>
      <c r="D163" s="12" t="s">
        <v>14</v>
      </c>
      <c r="E163" s="10" t="s">
        <v>15</v>
      </c>
      <c r="F163" s="45">
        <f>F161*J163/100</f>
        <v>87805.06495000001</v>
      </c>
      <c r="G163" s="45">
        <f>G161*J163/100</f>
        <v>87805.06495000001</v>
      </c>
      <c r="H163" s="59">
        <v>0</v>
      </c>
      <c r="J163" s="37">
        <v>15.5</v>
      </c>
    </row>
    <row r="164" spans="1:10" ht="12.75">
      <c r="A164" s="92"/>
      <c r="B164" s="93"/>
      <c r="C164" s="94"/>
      <c r="D164" s="12" t="s">
        <v>16</v>
      </c>
      <c r="E164" s="10" t="s">
        <v>17</v>
      </c>
      <c r="F164" s="45">
        <f>F161*J164/100</f>
        <v>82650.057911</v>
      </c>
      <c r="G164" s="45">
        <f>G161*J164/100</f>
        <v>82650.057911</v>
      </c>
      <c r="H164" s="59">
        <v>0</v>
      </c>
      <c r="J164" s="37">
        <v>14.59</v>
      </c>
    </row>
    <row r="165" spans="1:10" ht="12.75">
      <c r="A165" s="92"/>
      <c r="B165" s="93"/>
      <c r="C165" s="94"/>
      <c r="D165" s="12" t="s">
        <v>18</v>
      </c>
      <c r="E165" s="10" t="s">
        <v>17</v>
      </c>
      <c r="F165" s="45">
        <f>F161*J165/100</f>
        <v>45318.743200000004</v>
      </c>
      <c r="G165" s="45">
        <f>G161*J165/100</f>
        <v>45318.743200000004</v>
      </c>
      <c r="H165" s="59">
        <v>0</v>
      </c>
      <c r="J165" s="37">
        <v>8</v>
      </c>
    </row>
    <row r="166" spans="1:10" ht="12.75">
      <c r="A166" s="92"/>
      <c r="B166" s="93"/>
      <c r="C166" s="94"/>
      <c r="D166" s="12" t="s">
        <v>19</v>
      </c>
      <c r="E166" s="10" t="s">
        <v>17</v>
      </c>
      <c r="F166" s="45">
        <f>F161*J166/100</f>
        <v>72396.692262</v>
      </c>
      <c r="G166" s="45">
        <f>G161*J166/100</f>
        <v>72396.692262</v>
      </c>
      <c r="H166" s="59">
        <v>0</v>
      </c>
      <c r="J166" s="37">
        <v>12.78</v>
      </c>
    </row>
    <row r="167" spans="1:10" ht="12.75">
      <c r="A167" s="92"/>
      <c r="B167" s="93"/>
      <c r="C167" s="94"/>
      <c r="D167" s="12" t="s">
        <v>20</v>
      </c>
      <c r="E167" s="10" t="s">
        <v>17</v>
      </c>
      <c r="F167" s="45">
        <f>F161*J167/100</f>
        <v>41579.946886</v>
      </c>
      <c r="G167" s="45">
        <f>G161*J167/100</f>
        <v>41579.946886</v>
      </c>
      <c r="H167" s="59">
        <v>0</v>
      </c>
      <c r="J167" s="37">
        <v>7.34</v>
      </c>
    </row>
    <row r="168" spans="1:10" ht="12.75">
      <c r="A168" s="92"/>
      <c r="B168" s="93"/>
      <c r="C168" s="94"/>
      <c r="D168" s="12" t="s">
        <v>21</v>
      </c>
      <c r="E168" s="10" t="s">
        <v>22</v>
      </c>
      <c r="F168" s="45">
        <f>F161*J168/100</f>
        <v>1416.2107250000001</v>
      </c>
      <c r="G168" s="45">
        <f>G161*J168/100</f>
        <v>1416.2107250000001</v>
      </c>
      <c r="H168" s="59">
        <v>0</v>
      </c>
      <c r="J168" s="37">
        <v>0.25</v>
      </c>
    </row>
    <row r="169" spans="1:10" ht="12.75">
      <c r="A169" s="92"/>
      <c r="B169" s="93"/>
      <c r="C169" s="94"/>
      <c r="D169" s="12" t="s">
        <v>23</v>
      </c>
      <c r="E169" s="10" t="s">
        <v>12</v>
      </c>
      <c r="F169" s="45">
        <f>F161*J169/100</f>
        <v>102703.601777</v>
      </c>
      <c r="G169" s="45">
        <f>G161*J169/100</f>
        <v>102703.601777</v>
      </c>
      <c r="H169" s="59">
        <v>0</v>
      </c>
      <c r="J169" s="37">
        <v>18.13</v>
      </c>
    </row>
    <row r="170" spans="1:10" ht="26.25" thickBot="1">
      <c r="A170" s="92"/>
      <c r="B170" s="93"/>
      <c r="C170" s="94"/>
      <c r="D170" s="12" t="s">
        <v>24</v>
      </c>
      <c r="E170" s="10" t="s">
        <v>17</v>
      </c>
      <c r="F170" s="47">
        <f>F161*J170/100</f>
        <v>132613.972289</v>
      </c>
      <c r="G170" s="47">
        <f>G161*J170/100</f>
        <v>132613.972289</v>
      </c>
      <c r="H170" s="59">
        <v>0</v>
      </c>
      <c r="J170" s="37">
        <v>23.41</v>
      </c>
    </row>
    <row r="171" spans="1:8" ht="22.5">
      <c r="A171" s="51" t="s">
        <v>106</v>
      </c>
      <c r="B171" s="52" t="s">
        <v>107</v>
      </c>
      <c r="C171" s="53" t="s">
        <v>120</v>
      </c>
      <c r="D171" s="54" t="s">
        <v>8</v>
      </c>
      <c r="E171" s="54"/>
      <c r="F171" s="29">
        <f>F172+F173+F175</f>
        <v>414539.79000000004</v>
      </c>
      <c r="G171" s="29">
        <f>G172+G173+G175</f>
        <v>414539.79000000004</v>
      </c>
      <c r="H171" s="58">
        <v>0</v>
      </c>
    </row>
    <row r="172" spans="1:8" ht="12.75">
      <c r="A172" s="89"/>
      <c r="B172" s="90"/>
      <c r="C172" s="91"/>
      <c r="D172" s="11" t="s">
        <v>72</v>
      </c>
      <c r="E172" s="10" t="s">
        <v>12</v>
      </c>
      <c r="F172" s="10">
        <v>85590</v>
      </c>
      <c r="G172" s="10">
        <v>85590</v>
      </c>
      <c r="H172" s="59">
        <v>0</v>
      </c>
    </row>
    <row r="173" spans="1:8" ht="12.75">
      <c r="A173" s="92"/>
      <c r="B173" s="93"/>
      <c r="C173" s="94"/>
      <c r="D173" s="11" t="s">
        <v>9</v>
      </c>
      <c r="E173" s="8" t="s">
        <v>10</v>
      </c>
      <c r="F173" s="10">
        <f>9361.14+F174</f>
        <v>9361.14</v>
      </c>
      <c r="G173" s="10">
        <f>9361.14+G174</f>
        <v>9361.14</v>
      </c>
      <c r="H173" s="59">
        <v>0</v>
      </c>
    </row>
    <row r="174" spans="1:8" ht="12.75" customHeight="1" hidden="1">
      <c r="A174" s="92"/>
      <c r="B174" s="93"/>
      <c r="C174" s="94"/>
      <c r="D174" s="11" t="s">
        <v>30</v>
      </c>
      <c r="E174" s="11"/>
      <c r="F174" s="8"/>
      <c r="G174" s="8"/>
      <c r="H174" s="59">
        <v>0</v>
      </c>
    </row>
    <row r="175" spans="1:8" ht="12.75">
      <c r="A175" s="92"/>
      <c r="B175" s="93"/>
      <c r="C175" s="94"/>
      <c r="D175" s="11" t="s">
        <v>11</v>
      </c>
      <c r="E175" s="10" t="s">
        <v>12</v>
      </c>
      <c r="F175" s="10">
        <v>319588.65</v>
      </c>
      <c r="G175" s="10">
        <v>319588.65</v>
      </c>
      <c r="H175" s="59">
        <v>0</v>
      </c>
    </row>
    <row r="176" spans="1:8" ht="12.75">
      <c r="A176" s="92"/>
      <c r="B176" s="93"/>
      <c r="C176" s="94"/>
      <c r="D176" s="8" t="s">
        <v>13</v>
      </c>
      <c r="E176" s="8"/>
      <c r="F176" s="10"/>
      <c r="G176" s="10"/>
      <c r="H176" s="59"/>
    </row>
    <row r="177" spans="1:10" ht="12.75">
      <c r="A177" s="92"/>
      <c r="B177" s="93"/>
      <c r="C177" s="94"/>
      <c r="D177" s="12" t="s">
        <v>14</v>
      </c>
      <c r="E177" s="10" t="s">
        <v>15</v>
      </c>
      <c r="F177" s="45">
        <f>F175*J177/100</f>
        <v>49536.240750000004</v>
      </c>
      <c r="G177" s="45">
        <f>G175*J177/100</f>
        <v>49536.240750000004</v>
      </c>
      <c r="H177" s="59">
        <v>0</v>
      </c>
      <c r="J177" s="37">
        <v>15.5</v>
      </c>
    </row>
    <row r="178" spans="1:10" ht="12.75">
      <c r="A178" s="92"/>
      <c r="B178" s="93"/>
      <c r="C178" s="94"/>
      <c r="D178" s="12" t="s">
        <v>16</v>
      </c>
      <c r="E178" s="10" t="s">
        <v>17</v>
      </c>
      <c r="F178" s="45">
        <f>F175*J178/100</f>
        <v>46627.984035</v>
      </c>
      <c r="G178" s="45">
        <f>G175*J178/100</f>
        <v>46627.984035</v>
      </c>
      <c r="H178" s="59">
        <v>0</v>
      </c>
      <c r="J178" s="37">
        <v>14.59</v>
      </c>
    </row>
    <row r="179" spans="1:10" ht="12.75">
      <c r="A179" s="92"/>
      <c r="B179" s="93"/>
      <c r="C179" s="94"/>
      <c r="D179" s="12" t="s">
        <v>18</v>
      </c>
      <c r="E179" s="10" t="s">
        <v>17</v>
      </c>
      <c r="F179" s="45">
        <f>F175*J179/100</f>
        <v>25567.092</v>
      </c>
      <c r="G179" s="45">
        <f>G175*J179/100</f>
        <v>25567.092</v>
      </c>
      <c r="H179" s="59">
        <v>0</v>
      </c>
      <c r="J179" s="37">
        <v>8</v>
      </c>
    </row>
    <row r="180" spans="1:10" ht="12.75">
      <c r="A180" s="92"/>
      <c r="B180" s="93"/>
      <c r="C180" s="94"/>
      <c r="D180" s="12" t="s">
        <v>19</v>
      </c>
      <c r="E180" s="10" t="s">
        <v>17</v>
      </c>
      <c r="F180" s="45">
        <f>F175*J180/100</f>
        <v>40843.42947</v>
      </c>
      <c r="G180" s="45">
        <f>G175*J180/100</f>
        <v>40843.42947</v>
      </c>
      <c r="H180" s="59">
        <v>0</v>
      </c>
      <c r="J180" s="37">
        <v>12.78</v>
      </c>
    </row>
    <row r="181" spans="1:10" ht="12.75">
      <c r="A181" s="92"/>
      <c r="B181" s="93"/>
      <c r="C181" s="94"/>
      <c r="D181" s="12" t="s">
        <v>20</v>
      </c>
      <c r="E181" s="10" t="s">
        <v>17</v>
      </c>
      <c r="F181" s="45">
        <f>F175*J181/100</f>
        <v>23457.80691</v>
      </c>
      <c r="G181" s="45">
        <f>G175*J181/100</f>
        <v>23457.80691</v>
      </c>
      <c r="H181" s="59">
        <v>0</v>
      </c>
      <c r="J181" s="37">
        <v>7.34</v>
      </c>
    </row>
    <row r="182" spans="1:10" ht="12.75">
      <c r="A182" s="92"/>
      <c r="B182" s="93"/>
      <c r="C182" s="94"/>
      <c r="D182" s="12" t="s">
        <v>21</v>
      </c>
      <c r="E182" s="10" t="s">
        <v>22</v>
      </c>
      <c r="F182" s="45">
        <f>F175*J182/100</f>
        <v>798.971625</v>
      </c>
      <c r="G182" s="45">
        <f>G175*J182/100</f>
        <v>798.971625</v>
      </c>
      <c r="H182" s="59">
        <v>0</v>
      </c>
      <c r="J182" s="37">
        <v>0.25</v>
      </c>
    </row>
    <row r="183" spans="1:10" ht="12.75">
      <c r="A183" s="92"/>
      <c r="B183" s="93"/>
      <c r="C183" s="94"/>
      <c r="D183" s="12" t="s">
        <v>23</v>
      </c>
      <c r="E183" s="10" t="s">
        <v>12</v>
      </c>
      <c r="F183" s="45">
        <f>F175*J183/100</f>
        <v>57941.422245</v>
      </c>
      <c r="G183" s="45">
        <f>G175*J183/100</f>
        <v>57941.422245</v>
      </c>
      <c r="H183" s="59">
        <v>0</v>
      </c>
      <c r="J183" s="37">
        <v>18.13</v>
      </c>
    </row>
    <row r="184" spans="1:10" ht="26.25" thickBot="1">
      <c r="A184" s="92"/>
      <c r="B184" s="93"/>
      <c r="C184" s="94"/>
      <c r="D184" s="12" t="s">
        <v>24</v>
      </c>
      <c r="E184" s="10" t="s">
        <v>17</v>
      </c>
      <c r="F184" s="47">
        <f>F175*J184/100</f>
        <v>74815.702965</v>
      </c>
      <c r="G184" s="47">
        <f>G175*J184/100</f>
        <v>74815.702965</v>
      </c>
      <c r="H184" s="59">
        <v>0</v>
      </c>
      <c r="J184" s="37">
        <v>23.41</v>
      </c>
    </row>
    <row r="185" spans="1:8" ht="22.5">
      <c r="A185" s="51" t="s">
        <v>106</v>
      </c>
      <c r="B185" s="52" t="s">
        <v>107</v>
      </c>
      <c r="C185" s="53" t="s">
        <v>121</v>
      </c>
      <c r="D185" s="54" t="s">
        <v>8</v>
      </c>
      <c r="E185" s="54"/>
      <c r="F185" s="29">
        <f>F186+F187+F188</f>
        <v>913165.66</v>
      </c>
      <c r="G185" s="29">
        <f>G186+G187+G188</f>
        <v>913165.66</v>
      </c>
      <c r="H185" s="58">
        <v>0</v>
      </c>
    </row>
    <row r="186" spans="1:8" ht="12.75">
      <c r="A186" s="89"/>
      <c r="B186" s="90"/>
      <c r="C186" s="91"/>
      <c r="D186" s="11" t="s">
        <v>72</v>
      </c>
      <c r="E186" s="10" t="s">
        <v>12</v>
      </c>
      <c r="F186" s="10">
        <v>89640</v>
      </c>
      <c r="G186" s="10">
        <v>89640</v>
      </c>
      <c r="H186" s="59">
        <v>0</v>
      </c>
    </row>
    <row r="187" spans="1:8" ht="12.75">
      <c r="A187" s="92"/>
      <c r="B187" s="93"/>
      <c r="C187" s="94"/>
      <c r="D187" s="11" t="s">
        <v>30</v>
      </c>
      <c r="E187" s="8" t="s">
        <v>10</v>
      </c>
      <c r="F187" s="10">
        <v>22680</v>
      </c>
      <c r="G187" s="10">
        <v>22680</v>
      </c>
      <c r="H187" s="59">
        <v>0</v>
      </c>
    </row>
    <row r="188" spans="1:8" ht="12.75">
      <c r="A188" s="92"/>
      <c r="B188" s="93"/>
      <c r="C188" s="94"/>
      <c r="D188" s="11" t="s">
        <v>11</v>
      </c>
      <c r="E188" s="10" t="s">
        <v>12</v>
      </c>
      <c r="F188" s="10">
        <v>800845.66</v>
      </c>
      <c r="G188" s="10">
        <v>800845.66</v>
      </c>
      <c r="H188" s="59">
        <v>0</v>
      </c>
    </row>
    <row r="189" spans="1:8" ht="12.75">
      <c r="A189" s="92"/>
      <c r="B189" s="93"/>
      <c r="C189" s="94"/>
      <c r="D189" s="8" t="s">
        <v>13</v>
      </c>
      <c r="E189" s="8"/>
      <c r="F189" s="10"/>
      <c r="G189" s="10"/>
      <c r="H189" s="59"/>
    </row>
    <row r="190" spans="1:10" ht="12.75">
      <c r="A190" s="92"/>
      <c r="B190" s="93"/>
      <c r="C190" s="94"/>
      <c r="D190" s="12" t="s">
        <v>14</v>
      </c>
      <c r="E190" s="10" t="s">
        <v>15</v>
      </c>
      <c r="F190" s="45">
        <f>F188*J190/100</f>
        <v>124131.0773</v>
      </c>
      <c r="G190" s="45">
        <f>G188*J190/100</f>
        <v>124131.0773</v>
      </c>
      <c r="H190" s="59">
        <v>0</v>
      </c>
      <c r="J190" s="37">
        <v>15.5</v>
      </c>
    </row>
    <row r="191" spans="1:10" ht="12.75">
      <c r="A191" s="92"/>
      <c r="B191" s="93"/>
      <c r="C191" s="94"/>
      <c r="D191" s="12" t="s">
        <v>16</v>
      </c>
      <c r="E191" s="10" t="s">
        <v>17</v>
      </c>
      <c r="F191" s="45">
        <f>F188*J191/100</f>
        <v>116843.381794</v>
      </c>
      <c r="G191" s="45">
        <f>G188*J191/100</f>
        <v>116843.381794</v>
      </c>
      <c r="H191" s="59">
        <v>0</v>
      </c>
      <c r="J191" s="37">
        <v>14.59</v>
      </c>
    </row>
    <row r="192" spans="1:10" ht="12.75">
      <c r="A192" s="92"/>
      <c r="B192" s="93"/>
      <c r="C192" s="94"/>
      <c r="D192" s="12" t="s">
        <v>18</v>
      </c>
      <c r="E192" s="10" t="s">
        <v>17</v>
      </c>
      <c r="F192" s="45">
        <f>F188*J192/100</f>
        <v>64067.6528</v>
      </c>
      <c r="G192" s="45">
        <f>G188*J192/100</f>
        <v>64067.6528</v>
      </c>
      <c r="H192" s="59">
        <v>0</v>
      </c>
      <c r="J192" s="37">
        <v>8</v>
      </c>
    </row>
    <row r="193" spans="1:10" ht="12.75">
      <c r="A193" s="92"/>
      <c r="B193" s="93"/>
      <c r="C193" s="94"/>
      <c r="D193" s="12" t="s">
        <v>19</v>
      </c>
      <c r="E193" s="10" t="s">
        <v>17</v>
      </c>
      <c r="F193" s="45">
        <f>F188*J193/100</f>
        <v>102348.075348</v>
      </c>
      <c r="G193" s="45">
        <f>G188*J193/100</f>
        <v>102348.075348</v>
      </c>
      <c r="H193" s="59">
        <v>0</v>
      </c>
      <c r="J193" s="37">
        <v>12.78</v>
      </c>
    </row>
    <row r="194" spans="1:10" ht="12.75">
      <c r="A194" s="92"/>
      <c r="B194" s="93"/>
      <c r="C194" s="94"/>
      <c r="D194" s="12" t="s">
        <v>20</v>
      </c>
      <c r="E194" s="10" t="s">
        <v>17</v>
      </c>
      <c r="F194" s="45">
        <f>F188*J194/100</f>
        <v>58782.07144400001</v>
      </c>
      <c r="G194" s="45">
        <f>G188*J194/100</f>
        <v>58782.07144400001</v>
      </c>
      <c r="H194" s="59">
        <v>0</v>
      </c>
      <c r="J194" s="37">
        <v>7.34</v>
      </c>
    </row>
    <row r="195" spans="1:10" ht="12.75">
      <c r="A195" s="92"/>
      <c r="B195" s="93"/>
      <c r="C195" s="94"/>
      <c r="D195" s="12" t="s">
        <v>21</v>
      </c>
      <c r="E195" s="10" t="s">
        <v>22</v>
      </c>
      <c r="F195" s="45">
        <f>F188*J195/100</f>
        <v>2002.11415</v>
      </c>
      <c r="G195" s="45">
        <f>G188*J195/100</f>
        <v>2002.11415</v>
      </c>
      <c r="H195" s="59">
        <v>0</v>
      </c>
      <c r="J195" s="37">
        <v>0.25</v>
      </c>
    </row>
    <row r="196" spans="1:10" ht="12.75">
      <c r="A196" s="92"/>
      <c r="B196" s="93"/>
      <c r="C196" s="94"/>
      <c r="D196" s="12" t="s">
        <v>23</v>
      </c>
      <c r="E196" s="10" t="s">
        <v>12</v>
      </c>
      <c r="F196" s="45">
        <f>F188*J196/100</f>
        <v>145193.318158</v>
      </c>
      <c r="G196" s="45">
        <f>G188*J196/100</f>
        <v>145193.318158</v>
      </c>
      <c r="H196" s="59">
        <v>0</v>
      </c>
      <c r="J196" s="37">
        <v>18.13</v>
      </c>
    </row>
    <row r="197" spans="1:10" ht="26.25" thickBot="1">
      <c r="A197" s="92"/>
      <c r="B197" s="93"/>
      <c r="C197" s="94"/>
      <c r="D197" s="12" t="s">
        <v>24</v>
      </c>
      <c r="E197" s="10" t="s">
        <v>17</v>
      </c>
      <c r="F197" s="47">
        <f>F188*J197/100</f>
        <v>187477.969006</v>
      </c>
      <c r="G197" s="47">
        <f>G188*J197/100</f>
        <v>187477.969006</v>
      </c>
      <c r="H197" s="59">
        <v>0</v>
      </c>
      <c r="J197" s="37">
        <v>23.41</v>
      </c>
    </row>
    <row r="198" spans="1:8" ht="22.5">
      <c r="A198" s="51" t="s">
        <v>106</v>
      </c>
      <c r="B198" s="52" t="s">
        <v>107</v>
      </c>
      <c r="C198" s="53" t="s">
        <v>122</v>
      </c>
      <c r="D198" s="54" t="s">
        <v>8</v>
      </c>
      <c r="E198" s="54"/>
      <c r="F198" s="29">
        <f>F199+F200+F201</f>
        <v>1209474.69</v>
      </c>
      <c r="G198" s="29">
        <f>G199+G200+G201</f>
        <v>1209474.69</v>
      </c>
      <c r="H198" s="58">
        <v>0</v>
      </c>
    </row>
    <row r="199" spans="1:8" ht="12.75">
      <c r="A199" s="89"/>
      <c r="B199" s="90"/>
      <c r="C199" s="91"/>
      <c r="D199" s="11" t="s">
        <v>72</v>
      </c>
      <c r="E199" s="10" t="s">
        <v>12</v>
      </c>
      <c r="F199" s="10">
        <v>147555</v>
      </c>
      <c r="G199" s="10">
        <v>147555</v>
      </c>
      <c r="H199" s="59">
        <v>0</v>
      </c>
    </row>
    <row r="200" spans="1:8" ht="12.75">
      <c r="A200" s="92"/>
      <c r="B200" s="93"/>
      <c r="C200" s="94"/>
      <c r="D200" s="11" t="s">
        <v>30</v>
      </c>
      <c r="E200" s="8" t="s">
        <v>10</v>
      </c>
      <c r="F200" s="10">
        <v>41107.5</v>
      </c>
      <c r="G200" s="10">
        <v>41107.5</v>
      </c>
      <c r="H200" s="59">
        <v>0</v>
      </c>
    </row>
    <row r="201" spans="1:8" ht="12.75">
      <c r="A201" s="92"/>
      <c r="B201" s="93"/>
      <c r="C201" s="94"/>
      <c r="D201" s="11" t="s">
        <v>11</v>
      </c>
      <c r="E201" s="10" t="s">
        <v>12</v>
      </c>
      <c r="F201" s="10">
        <v>1020812.19</v>
      </c>
      <c r="G201" s="10">
        <v>1020812.19</v>
      </c>
      <c r="H201" s="59">
        <v>0</v>
      </c>
    </row>
    <row r="202" spans="1:8" ht="12.75">
      <c r="A202" s="92"/>
      <c r="B202" s="93"/>
      <c r="C202" s="94"/>
      <c r="D202" s="8" t="s">
        <v>13</v>
      </c>
      <c r="E202" s="8"/>
      <c r="F202" s="10"/>
      <c r="G202" s="10"/>
      <c r="H202" s="59"/>
    </row>
    <row r="203" spans="1:10" ht="12.75">
      <c r="A203" s="92"/>
      <c r="B203" s="93"/>
      <c r="C203" s="94"/>
      <c r="D203" s="12" t="s">
        <v>14</v>
      </c>
      <c r="E203" s="10" t="s">
        <v>15</v>
      </c>
      <c r="F203" s="45">
        <f>F201*J203/100</f>
        <v>158225.88945</v>
      </c>
      <c r="G203" s="45">
        <f>G201*J203/100</f>
        <v>158225.88945</v>
      </c>
      <c r="H203" s="59">
        <v>0</v>
      </c>
      <c r="J203" s="37">
        <v>15.5</v>
      </c>
    </row>
    <row r="204" spans="1:10" ht="12.75">
      <c r="A204" s="92"/>
      <c r="B204" s="93"/>
      <c r="C204" s="94"/>
      <c r="D204" s="12" t="s">
        <v>16</v>
      </c>
      <c r="E204" s="10" t="s">
        <v>17</v>
      </c>
      <c r="F204" s="45">
        <f>F201*J204/100</f>
        <v>148936.498521</v>
      </c>
      <c r="G204" s="45">
        <f>G201*J204/100</f>
        <v>148936.498521</v>
      </c>
      <c r="H204" s="59">
        <v>0</v>
      </c>
      <c r="J204" s="37">
        <v>14.59</v>
      </c>
    </row>
    <row r="205" spans="1:10" ht="12.75">
      <c r="A205" s="92"/>
      <c r="B205" s="93"/>
      <c r="C205" s="94"/>
      <c r="D205" s="12" t="s">
        <v>18</v>
      </c>
      <c r="E205" s="10" t="s">
        <v>17</v>
      </c>
      <c r="F205" s="45">
        <f>F201*J205/100</f>
        <v>81664.9752</v>
      </c>
      <c r="G205" s="45">
        <f>G201*J205/100</f>
        <v>81664.9752</v>
      </c>
      <c r="H205" s="59">
        <v>0</v>
      </c>
      <c r="J205" s="37">
        <v>8</v>
      </c>
    </row>
    <row r="206" spans="1:10" ht="12.75">
      <c r="A206" s="92"/>
      <c r="B206" s="93"/>
      <c r="C206" s="94"/>
      <c r="D206" s="12" t="s">
        <v>19</v>
      </c>
      <c r="E206" s="10" t="s">
        <v>17</v>
      </c>
      <c r="F206" s="45">
        <f>F201*J206/100</f>
        <v>130459.79788199998</v>
      </c>
      <c r="G206" s="45">
        <f>G201*J206/100</f>
        <v>130459.79788199998</v>
      </c>
      <c r="H206" s="59">
        <v>0</v>
      </c>
      <c r="J206" s="37">
        <v>12.78</v>
      </c>
    </row>
    <row r="207" spans="1:10" ht="12.75">
      <c r="A207" s="92"/>
      <c r="B207" s="93"/>
      <c r="C207" s="94"/>
      <c r="D207" s="12" t="s">
        <v>20</v>
      </c>
      <c r="E207" s="10" t="s">
        <v>17</v>
      </c>
      <c r="F207" s="45">
        <f>F201*J207/100</f>
        <v>74927.61474599999</v>
      </c>
      <c r="G207" s="45">
        <f>G201*J207/100</f>
        <v>74927.61474599999</v>
      </c>
      <c r="H207" s="59">
        <v>0</v>
      </c>
      <c r="J207" s="37">
        <v>7.34</v>
      </c>
    </row>
    <row r="208" spans="1:10" ht="12.75">
      <c r="A208" s="92"/>
      <c r="B208" s="93"/>
      <c r="C208" s="94"/>
      <c r="D208" s="12" t="s">
        <v>21</v>
      </c>
      <c r="E208" s="10" t="s">
        <v>22</v>
      </c>
      <c r="F208" s="45">
        <f>F201*J208/100</f>
        <v>2552.030475</v>
      </c>
      <c r="G208" s="45">
        <f>G201*J208/100</f>
        <v>2552.030475</v>
      </c>
      <c r="H208" s="59">
        <v>0</v>
      </c>
      <c r="J208" s="37">
        <v>0.25</v>
      </c>
    </row>
    <row r="209" spans="1:10" ht="12.75">
      <c r="A209" s="92"/>
      <c r="B209" s="93"/>
      <c r="C209" s="94"/>
      <c r="D209" s="12" t="s">
        <v>23</v>
      </c>
      <c r="E209" s="10" t="s">
        <v>12</v>
      </c>
      <c r="F209" s="45">
        <f>F201*J209/100</f>
        <v>185073.25004699998</v>
      </c>
      <c r="G209" s="45">
        <f>G201*J209/100</f>
        <v>185073.25004699998</v>
      </c>
      <c r="H209" s="59">
        <v>0</v>
      </c>
      <c r="J209" s="37">
        <v>18.13</v>
      </c>
    </row>
    <row r="210" spans="1:10" ht="26.25" thickBot="1">
      <c r="A210" s="92"/>
      <c r="B210" s="93"/>
      <c r="C210" s="94"/>
      <c r="D210" s="12" t="s">
        <v>24</v>
      </c>
      <c r="E210" s="10" t="s">
        <v>17</v>
      </c>
      <c r="F210" s="47">
        <f>F201*J210/100</f>
        <v>238972.133679</v>
      </c>
      <c r="G210" s="47">
        <f>G201*J210/100</f>
        <v>238972.133679</v>
      </c>
      <c r="H210" s="59">
        <v>0</v>
      </c>
      <c r="J210" s="37">
        <v>23.41</v>
      </c>
    </row>
    <row r="211" spans="1:8" ht="22.5">
      <c r="A211" s="51" t="s">
        <v>106</v>
      </c>
      <c r="B211" s="52" t="s">
        <v>107</v>
      </c>
      <c r="C211" s="53" t="s">
        <v>123</v>
      </c>
      <c r="D211" s="54" t="s">
        <v>8</v>
      </c>
      <c r="E211" s="54"/>
      <c r="F211" s="29">
        <f>F212+F213+F214</f>
        <v>876261.73</v>
      </c>
      <c r="G211" s="29">
        <f>G212+G213+G214</f>
        <v>876261.73</v>
      </c>
      <c r="H211" s="58">
        <v>0</v>
      </c>
    </row>
    <row r="212" spans="1:8" ht="12.75">
      <c r="A212" s="89"/>
      <c r="B212" s="90"/>
      <c r="C212" s="91"/>
      <c r="D212" s="11" t="s">
        <v>72</v>
      </c>
      <c r="E212" s="10" t="s">
        <v>12</v>
      </c>
      <c r="F212" s="10">
        <v>95310</v>
      </c>
      <c r="G212" s="10">
        <v>95310</v>
      </c>
      <c r="H212" s="59">
        <v>0</v>
      </c>
    </row>
    <row r="213" spans="1:8" ht="12.75">
      <c r="A213" s="92"/>
      <c r="B213" s="93"/>
      <c r="C213" s="94"/>
      <c r="D213" s="11" t="s">
        <v>30</v>
      </c>
      <c r="E213" s="8" t="s">
        <v>10</v>
      </c>
      <c r="F213" s="10">
        <v>26740</v>
      </c>
      <c r="G213" s="10">
        <v>26740</v>
      </c>
      <c r="H213" s="59">
        <v>0</v>
      </c>
    </row>
    <row r="214" spans="1:8" ht="12.75">
      <c r="A214" s="92"/>
      <c r="B214" s="93"/>
      <c r="C214" s="94"/>
      <c r="D214" s="11" t="s">
        <v>11</v>
      </c>
      <c r="E214" s="10" t="s">
        <v>12</v>
      </c>
      <c r="F214" s="10">
        <v>754211.73</v>
      </c>
      <c r="G214" s="10">
        <v>754211.73</v>
      </c>
      <c r="H214" s="59">
        <v>0</v>
      </c>
    </row>
    <row r="215" spans="1:8" ht="12.75">
      <c r="A215" s="92"/>
      <c r="B215" s="93"/>
      <c r="C215" s="94"/>
      <c r="D215" s="8" t="s">
        <v>13</v>
      </c>
      <c r="E215" s="8"/>
      <c r="F215" s="10"/>
      <c r="G215" s="10"/>
      <c r="H215" s="59"/>
    </row>
    <row r="216" spans="1:10" ht="12.75">
      <c r="A216" s="92"/>
      <c r="B216" s="93"/>
      <c r="C216" s="94"/>
      <c r="D216" s="12" t="s">
        <v>14</v>
      </c>
      <c r="E216" s="10" t="s">
        <v>15</v>
      </c>
      <c r="F216" s="45">
        <f>F214*J216/100</f>
        <v>116902.81814999999</v>
      </c>
      <c r="G216" s="45">
        <f>G214*J216/100</f>
        <v>116902.81814999999</v>
      </c>
      <c r="H216" s="59">
        <v>0</v>
      </c>
      <c r="J216" s="37">
        <v>15.5</v>
      </c>
    </row>
    <row r="217" spans="1:10" ht="12.75">
      <c r="A217" s="92"/>
      <c r="B217" s="93"/>
      <c r="C217" s="94"/>
      <c r="D217" s="12" t="s">
        <v>16</v>
      </c>
      <c r="E217" s="10" t="s">
        <v>17</v>
      </c>
      <c r="F217" s="45">
        <f>F214*J217/100</f>
        <v>110039.491407</v>
      </c>
      <c r="G217" s="45">
        <f>G214*J217/100</f>
        <v>110039.491407</v>
      </c>
      <c r="H217" s="59">
        <v>0</v>
      </c>
      <c r="J217" s="37">
        <v>14.59</v>
      </c>
    </row>
    <row r="218" spans="1:10" ht="12.75">
      <c r="A218" s="92"/>
      <c r="B218" s="93"/>
      <c r="C218" s="94"/>
      <c r="D218" s="12" t="s">
        <v>18</v>
      </c>
      <c r="E218" s="10" t="s">
        <v>17</v>
      </c>
      <c r="F218" s="45">
        <f>F214*J218/100</f>
        <v>60336.9384</v>
      </c>
      <c r="G218" s="45">
        <f>G214*J218/100</f>
        <v>60336.9384</v>
      </c>
      <c r="H218" s="59">
        <v>0</v>
      </c>
      <c r="J218" s="37">
        <v>8</v>
      </c>
    </row>
    <row r="219" spans="1:10" ht="12.75">
      <c r="A219" s="92"/>
      <c r="B219" s="93"/>
      <c r="C219" s="94"/>
      <c r="D219" s="12" t="s">
        <v>19</v>
      </c>
      <c r="E219" s="10" t="s">
        <v>17</v>
      </c>
      <c r="F219" s="45">
        <f>F214*J219/100</f>
        <v>96388.259094</v>
      </c>
      <c r="G219" s="45">
        <f>G214*J219/100</f>
        <v>96388.259094</v>
      </c>
      <c r="H219" s="59">
        <v>0</v>
      </c>
      <c r="J219" s="37">
        <v>12.78</v>
      </c>
    </row>
    <row r="220" spans="1:10" ht="12.75">
      <c r="A220" s="92"/>
      <c r="B220" s="93"/>
      <c r="C220" s="94"/>
      <c r="D220" s="12" t="s">
        <v>20</v>
      </c>
      <c r="E220" s="10" t="s">
        <v>17</v>
      </c>
      <c r="F220" s="45">
        <f>F214*J220/100</f>
        <v>55359.140982</v>
      </c>
      <c r="G220" s="45">
        <f>G214*J220/100</f>
        <v>55359.140982</v>
      </c>
      <c r="H220" s="59">
        <v>0</v>
      </c>
      <c r="J220" s="37">
        <v>7.34</v>
      </c>
    </row>
    <row r="221" spans="1:10" ht="12.75">
      <c r="A221" s="92"/>
      <c r="B221" s="93"/>
      <c r="C221" s="94"/>
      <c r="D221" s="12" t="s">
        <v>21</v>
      </c>
      <c r="E221" s="10" t="s">
        <v>22</v>
      </c>
      <c r="F221" s="45">
        <f>F214*J221/100</f>
        <v>1885.529325</v>
      </c>
      <c r="G221" s="45">
        <f>G214*J221/100</f>
        <v>1885.529325</v>
      </c>
      <c r="H221" s="59">
        <v>0</v>
      </c>
      <c r="J221" s="37">
        <v>0.25</v>
      </c>
    </row>
    <row r="222" spans="1:10" ht="12.75">
      <c r="A222" s="92"/>
      <c r="B222" s="93"/>
      <c r="C222" s="94"/>
      <c r="D222" s="12" t="s">
        <v>23</v>
      </c>
      <c r="E222" s="10" t="s">
        <v>12</v>
      </c>
      <c r="F222" s="45">
        <f>F214*J222/100</f>
        <v>136738.586649</v>
      </c>
      <c r="G222" s="45">
        <f>G214*J222/100</f>
        <v>136738.586649</v>
      </c>
      <c r="H222" s="59">
        <v>0</v>
      </c>
      <c r="J222" s="37">
        <v>18.13</v>
      </c>
    </row>
    <row r="223" spans="1:10" ht="26.25" thickBot="1">
      <c r="A223" s="92"/>
      <c r="B223" s="93"/>
      <c r="C223" s="94"/>
      <c r="D223" s="12" t="s">
        <v>24</v>
      </c>
      <c r="E223" s="10" t="s">
        <v>17</v>
      </c>
      <c r="F223" s="47">
        <f>F214*J223/100</f>
        <v>176560.96599300002</v>
      </c>
      <c r="G223" s="47">
        <f>G214*J223/100</f>
        <v>176560.96599300002</v>
      </c>
      <c r="H223" s="59">
        <v>0</v>
      </c>
      <c r="J223" s="37">
        <v>23.41</v>
      </c>
    </row>
    <row r="224" spans="1:8" ht="22.5">
      <c r="A224" s="51" t="s">
        <v>106</v>
      </c>
      <c r="B224" s="52" t="s">
        <v>107</v>
      </c>
      <c r="C224" s="53" t="s">
        <v>124</v>
      </c>
      <c r="D224" s="54" t="s">
        <v>8</v>
      </c>
      <c r="E224" s="54"/>
      <c r="F224" s="29">
        <f>F225+F226+F227</f>
        <v>588283.4</v>
      </c>
      <c r="G224" s="29">
        <f>G225+G226+G227</f>
        <v>588283.4</v>
      </c>
      <c r="H224" s="58">
        <v>0</v>
      </c>
    </row>
    <row r="225" spans="1:8" ht="12.75">
      <c r="A225" s="89"/>
      <c r="B225" s="90"/>
      <c r="C225" s="91"/>
      <c r="D225" s="11" t="s">
        <v>72</v>
      </c>
      <c r="E225" s="10" t="s">
        <v>12</v>
      </c>
      <c r="F225" s="10">
        <v>64800</v>
      </c>
      <c r="G225" s="10">
        <v>64800</v>
      </c>
      <c r="H225" s="59">
        <v>0</v>
      </c>
    </row>
    <row r="226" spans="1:8" ht="12.75">
      <c r="A226" s="92"/>
      <c r="B226" s="93"/>
      <c r="C226" s="94"/>
      <c r="D226" s="11" t="s">
        <v>30</v>
      </c>
      <c r="E226" s="8" t="s">
        <v>10</v>
      </c>
      <c r="F226" s="10">
        <v>17255</v>
      </c>
      <c r="G226" s="10">
        <v>17255</v>
      </c>
      <c r="H226" s="59">
        <v>0</v>
      </c>
    </row>
    <row r="227" spans="1:8" ht="12.75">
      <c r="A227" s="92"/>
      <c r="B227" s="93"/>
      <c r="C227" s="94"/>
      <c r="D227" s="11" t="s">
        <v>11</v>
      </c>
      <c r="E227" s="10" t="s">
        <v>12</v>
      </c>
      <c r="F227" s="10">
        <v>506228.4</v>
      </c>
      <c r="G227" s="10">
        <v>506228.4</v>
      </c>
      <c r="H227" s="59">
        <v>0</v>
      </c>
    </row>
    <row r="228" spans="1:8" ht="12.75">
      <c r="A228" s="92"/>
      <c r="B228" s="93"/>
      <c r="C228" s="94"/>
      <c r="D228" s="8" t="s">
        <v>13</v>
      </c>
      <c r="E228" s="8"/>
      <c r="F228" s="10"/>
      <c r="G228" s="10"/>
      <c r="H228" s="59"/>
    </row>
    <row r="229" spans="1:10" ht="12.75">
      <c r="A229" s="92"/>
      <c r="B229" s="93"/>
      <c r="C229" s="94"/>
      <c r="D229" s="12" t="s">
        <v>14</v>
      </c>
      <c r="E229" s="10" t="s">
        <v>15</v>
      </c>
      <c r="F229" s="45">
        <f>F227*J229/100</f>
        <v>78465.402</v>
      </c>
      <c r="G229" s="45">
        <f>G227*J229/100</f>
        <v>78465.402</v>
      </c>
      <c r="H229" s="59">
        <v>0</v>
      </c>
      <c r="J229" s="37">
        <v>15.5</v>
      </c>
    </row>
    <row r="230" spans="1:10" ht="12.75">
      <c r="A230" s="92"/>
      <c r="B230" s="93"/>
      <c r="C230" s="94"/>
      <c r="D230" s="12" t="s">
        <v>16</v>
      </c>
      <c r="E230" s="10" t="s">
        <v>17</v>
      </c>
      <c r="F230" s="45">
        <f>F227*J230/100</f>
        <v>73858.72356000001</v>
      </c>
      <c r="G230" s="45">
        <f>G227*J230/100</f>
        <v>73858.72356000001</v>
      </c>
      <c r="H230" s="59">
        <v>0</v>
      </c>
      <c r="J230" s="37">
        <v>14.59</v>
      </c>
    </row>
    <row r="231" spans="1:10" ht="12.75">
      <c r="A231" s="92"/>
      <c r="B231" s="93"/>
      <c r="C231" s="94"/>
      <c r="D231" s="12" t="s">
        <v>18</v>
      </c>
      <c r="E231" s="10" t="s">
        <v>17</v>
      </c>
      <c r="F231" s="45">
        <f>F227*J231/100</f>
        <v>40498.272000000004</v>
      </c>
      <c r="G231" s="45">
        <f>G227*J231/100</f>
        <v>40498.272000000004</v>
      </c>
      <c r="H231" s="59">
        <v>0</v>
      </c>
      <c r="J231" s="37">
        <v>8</v>
      </c>
    </row>
    <row r="232" spans="1:10" ht="12.75">
      <c r="A232" s="92"/>
      <c r="B232" s="93"/>
      <c r="C232" s="94"/>
      <c r="D232" s="12" t="s">
        <v>19</v>
      </c>
      <c r="E232" s="10" t="s">
        <v>17</v>
      </c>
      <c r="F232" s="45">
        <f>F227*J232/100</f>
        <v>64695.989519999996</v>
      </c>
      <c r="G232" s="45">
        <f>G227*J232/100</f>
        <v>64695.989519999996</v>
      </c>
      <c r="H232" s="59">
        <v>0</v>
      </c>
      <c r="J232" s="37">
        <v>12.78</v>
      </c>
    </row>
    <row r="233" spans="1:10" ht="12.75">
      <c r="A233" s="92"/>
      <c r="B233" s="93"/>
      <c r="C233" s="94"/>
      <c r="D233" s="12" t="s">
        <v>20</v>
      </c>
      <c r="E233" s="10" t="s">
        <v>17</v>
      </c>
      <c r="F233" s="45">
        <f>F227*J233/100</f>
        <v>37157.164560000005</v>
      </c>
      <c r="G233" s="45">
        <f>G227*J233/100</f>
        <v>37157.164560000005</v>
      </c>
      <c r="H233" s="59">
        <v>0</v>
      </c>
      <c r="J233" s="37">
        <v>7.34</v>
      </c>
    </row>
    <row r="234" spans="1:10" ht="12.75">
      <c r="A234" s="92"/>
      <c r="B234" s="93"/>
      <c r="C234" s="94"/>
      <c r="D234" s="12" t="s">
        <v>21</v>
      </c>
      <c r="E234" s="10" t="s">
        <v>22</v>
      </c>
      <c r="F234" s="45">
        <f>F227*J234/100</f>
        <v>1265.5710000000001</v>
      </c>
      <c r="G234" s="45">
        <f>G227*J234/100</f>
        <v>1265.5710000000001</v>
      </c>
      <c r="H234" s="59">
        <v>0</v>
      </c>
      <c r="J234" s="37">
        <v>0.25</v>
      </c>
    </row>
    <row r="235" spans="1:10" ht="12.75">
      <c r="A235" s="92"/>
      <c r="B235" s="93"/>
      <c r="C235" s="94"/>
      <c r="D235" s="12" t="s">
        <v>23</v>
      </c>
      <c r="E235" s="10" t="s">
        <v>12</v>
      </c>
      <c r="F235" s="45">
        <f>F227*J235/100</f>
        <v>91779.20891999999</v>
      </c>
      <c r="G235" s="45">
        <f>G227*J235/100</f>
        <v>91779.20891999999</v>
      </c>
      <c r="H235" s="59">
        <v>0</v>
      </c>
      <c r="J235" s="37">
        <v>18.13</v>
      </c>
    </row>
    <row r="236" spans="1:10" ht="26.25" thickBot="1">
      <c r="A236" s="92"/>
      <c r="B236" s="93"/>
      <c r="C236" s="94"/>
      <c r="D236" s="12" t="s">
        <v>24</v>
      </c>
      <c r="E236" s="10" t="s">
        <v>17</v>
      </c>
      <c r="F236" s="47">
        <f>F227*J236/100</f>
        <v>118508.06844</v>
      </c>
      <c r="G236" s="47">
        <f>G227*J236/100</f>
        <v>118508.06844</v>
      </c>
      <c r="H236" s="59">
        <v>0</v>
      </c>
      <c r="J236" s="37">
        <v>23.41</v>
      </c>
    </row>
    <row r="237" spans="1:8" ht="22.5">
      <c r="A237" s="51" t="s">
        <v>106</v>
      </c>
      <c r="B237" s="52" t="s">
        <v>107</v>
      </c>
      <c r="C237" s="53" t="s">
        <v>125</v>
      </c>
      <c r="D237" s="54" t="s">
        <v>8</v>
      </c>
      <c r="E237" s="54"/>
      <c r="F237" s="29">
        <f>F238+F240+F241</f>
        <v>489124.15</v>
      </c>
      <c r="G237" s="29">
        <f>G238+G240+G241</f>
        <v>489124.15</v>
      </c>
      <c r="H237" s="58">
        <v>0</v>
      </c>
    </row>
    <row r="238" spans="1:8" ht="12.75">
      <c r="A238" s="89"/>
      <c r="B238" s="90"/>
      <c r="C238" s="91"/>
      <c r="D238" s="11" t="s">
        <v>72</v>
      </c>
      <c r="E238" s="10" t="s">
        <v>12</v>
      </c>
      <c r="F238" s="10">
        <v>70389</v>
      </c>
      <c r="G238" s="10">
        <v>70389</v>
      </c>
      <c r="H238" s="59">
        <v>0</v>
      </c>
    </row>
    <row r="239" spans="1:8" ht="12.75" customHeight="1" hidden="1">
      <c r="A239" s="92"/>
      <c r="B239" s="93"/>
      <c r="C239" s="94"/>
      <c r="D239" s="11" t="s">
        <v>37</v>
      </c>
      <c r="E239" s="11"/>
      <c r="F239" s="8"/>
      <c r="G239" s="8"/>
      <c r="H239" s="59">
        <v>0</v>
      </c>
    </row>
    <row r="240" spans="1:8" ht="12.75">
      <c r="A240" s="92"/>
      <c r="B240" s="93"/>
      <c r="C240" s="94"/>
      <c r="D240" s="11" t="s">
        <v>30</v>
      </c>
      <c r="E240" s="8" t="s">
        <v>10</v>
      </c>
      <c r="F240" s="10">
        <f>3301.66+F239</f>
        <v>3301.66</v>
      </c>
      <c r="G240" s="10">
        <f>3301.66+G239</f>
        <v>3301.66</v>
      </c>
      <c r="H240" s="59">
        <v>0</v>
      </c>
    </row>
    <row r="241" spans="1:8" ht="12.75">
      <c r="A241" s="92"/>
      <c r="B241" s="93"/>
      <c r="C241" s="94"/>
      <c r="D241" s="11" t="s">
        <v>11</v>
      </c>
      <c r="E241" s="10" t="s">
        <v>12</v>
      </c>
      <c r="F241" s="10">
        <v>415433.49</v>
      </c>
      <c r="G241" s="10">
        <v>415433.49</v>
      </c>
      <c r="H241" s="59">
        <v>0</v>
      </c>
    </row>
    <row r="242" spans="1:8" ht="12.75">
      <c r="A242" s="92"/>
      <c r="B242" s="93"/>
      <c r="C242" s="94"/>
      <c r="D242" s="8" t="s">
        <v>13</v>
      </c>
      <c r="E242" s="8"/>
      <c r="F242" s="10"/>
      <c r="G242" s="10"/>
      <c r="H242" s="59"/>
    </row>
    <row r="243" spans="1:10" ht="12.75">
      <c r="A243" s="92"/>
      <c r="B243" s="93"/>
      <c r="C243" s="94"/>
      <c r="D243" s="12" t="s">
        <v>14</v>
      </c>
      <c r="E243" s="10" t="s">
        <v>15</v>
      </c>
      <c r="F243" s="45">
        <f>F241*J243/100</f>
        <v>64392.19095</v>
      </c>
      <c r="G243" s="45">
        <f>G241*J243/100</f>
        <v>64392.19095</v>
      </c>
      <c r="H243" s="59">
        <v>0</v>
      </c>
      <c r="J243" s="37">
        <v>15.5</v>
      </c>
    </row>
    <row r="244" spans="1:10" ht="12.75">
      <c r="A244" s="92"/>
      <c r="B244" s="93"/>
      <c r="C244" s="94"/>
      <c r="D244" s="12" t="s">
        <v>16</v>
      </c>
      <c r="E244" s="10" t="s">
        <v>17</v>
      </c>
      <c r="F244" s="45">
        <f>F241*J244/100</f>
        <v>60611.746191</v>
      </c>
      <c r="G244" s="45">
        <f>G241*J244/100</f>
        <v>60611.746191</v>
      </c>
      <c r="H244" s="59">
        <v>0</v>
      </c>
      <c r="J244" s="37">
        <v>14.59</v>
      </c>
    </row>
    <row r="245" spans="1:10" ht="12.75">
      <c r="A245" s="92"/>
      <c r="B245" s="93"/>
      <c r="C245" s="94"/>
      <c r="D245" s="12" t="s">
        <v>18</v>
      </c>
      <c r="E245" s="10" t="s">
        <v>17</v>
      </c>
      <c r="F245" s="45">
        <f>F241*J245/100</f>
        <v>33234.6792</v>
      </c>
      <c r="G245" s="45">
        <f>G241*J245/100</f>
        <v>33234.6792</v>
      </c>
      <c r="H245" s="59">
        <v>0</v>
      </c>
      <c r="J245" s="37">
        <v>8</v>
      </c>
    </row>
    <row r="246" spans="1:10" ht="12.75">
      <c r="A246" s="92"/>
      <c r="B246" s="93"/>
      <c r="C246" s="94"/>
      <c r="D246" s="12" t="s">
        <v>19</v>
      </c>
      <c r="E246" s="10" t="s">
        <v>17</v>
      </c>
      <c r="F246" s="45">
        <f>F241*J246/100</f>
        <v>53092.400022</v>
      </c>
      <c r="G246" s="45">
        <f>G241*J246/100</f>
        <v>53092.400022</v>
      </c>
      <c r="H246" s="59">
        <v>0</v>
      </c>
      <c r="J246" s="37">
        <v>12.78</v>
      </c>
    </row>
    <row r="247" spans="1:10" ht="12.75">
      <c r="A247" s="92"/>
      <c r="B247" s="93"/>
      <c r="C247" s="94"/>
      <c r="D247" s="12" t="s">
        <v>20</v>
      </c>
      <c r="E247" s="10" t="s">
        <v>17</v>
      </c>
      <c r="F247" s="45">
        <f>F241*J247/100</f>
        <v>30492.818166</v>
      </c>
      <c r="G247" s="45">
        <f>G241*J247/100</f>
        <v>30492.818166</v>
      </c>
      <c r="H247" s="59">
        <v>0</v>
      </c>
      <c r="J247" s="37">
        <v>7.34</v>
      </c>
    </row>
    <row r="248" spans="1:10" ht="12.75">
      <c r="A248" s="92"/>
      <c r="B248" s="93"/>
      <c r="C248" s="94"/>
      <c r="D248" s="12" t="s">
        <v>21</v>
      </c>
      <c r="E248" s="10" t="s">
        <v>22</v>
      </c>
      <c r="F248" s="45">
        <f>F241*J248/100</f>
        <v>1038.583725</v>
      </c>
      <c r="G248" s="45">
        <f>G241*J248/100</f>
        <v>1038.583725</v>
      </c>
      <c r="H248" s="59">
        <v>0</v>
      </c>
      <c r="J248" s="37">
        <v>0.25</v>
      </c>
    </row>
    <row r="249" spans="1:10" ht="12.75">
      <c r="A249" s="92"/>
      <c r="B249" s="93"/>
      <c r="C249" s="94"/>
      <c r="D249" s="12" t="s">
        <v>23</v>
      </c>
      <c r="E249" s="10" t="s">
        <v>12</v>
      </c>
      <c r="F249" s="45">
        <f>F241*J249/100</f>
        <v>75318.091737</v>
      </c>
      <c r="G249" s="45">
        <f>G241*J249/100</f>
        <v>75318.091737</v>
      </c>
      <c r="H249" s="59">
        <v>0</v>
      </c>
      <c r="J249" s="37">
        <v>18.13</v>
      </c>
    </row>
    <row r="250" spans="1:10" ht="26.25" thickBot="1">
      <c r="A250" s="92"/>
      <c r="B250" s="93"/>
      <c r="C250" s="94"/>
      <c r="D250" s="12" t="s">
        <v>24</v>
      </c>
      <c r="E250" s="10" t="s">
        <v>17</v>
      </c>
      <c r="F250" s="47">
        <f>F241*J250/100</f>
        <v>97252.980009</v>
      </c>
      <c r="G250" s="47">
        <f>G241*J250/100</f>
        <v>97252.980009</v>
      </c>
      <c r="H250" s="59">
        <v>0</v>
      </c>
      <c r="J250" s="37">
        <v>23.41</v>
      </c>
    </row>
    <row r="251" spans="1:8" ht="22.5">
      <c r="A251" s="51" t="s">
        <v>106</v>
      </c>
      <c r="B251" s="52" t="s">
        <v>107</v>
      </c>
      <c r="C251" s="53" t="s">
        <v>126</v>
      </c>
      <c r="D251" s="54" t="s">
        <v>8</v>
      </c>
      <c r="E251" s="54"/>
      <c r="F251" s="29">
        <f>F252+F253+F254</f>
        <v>711073.42</v>
      </c>
      <c r="G251" s="29">
        <f>G252+G253+G254</f>
        <v>711073.42</v>
      </c>
      <c r="H251" s="58">
        <v>0</v>
      </c>
    </row>
    <row r="252" spans="1:8" ht="12.75">
      <c r="A252" s="89"/>
      <c r="B252" s="90"/>
      <c r="C252" s="91"/>
      <c r="D252" s="11" t="s">
        <v>72</v>
      </c>
      <c r="E252" s="10" t="s">
        <v>12</v>
      </c>
      <c r="F252" s="10">
        <v>100305</v>
      </c>
      <c r="G252" s="10">
        <v>100305</v>
      </c>
      <c r="H252" s="59">
        <v>0</v>
      </c>
    </row>
    <row r="253" spans="1:8" ht="12.75">
      <c r="A253" s="92"/>
      <c r="B253" s="93"/>
      <c r="C253" s="94"/>
      <c r="D253" s="11" t="s">
        <v>37</v>
      </c>
      <c r="E253" s="8" t="s">
        <v>10</v>
      </c>
      <c r="F253" s="10">
        <v>3660</v>
      </c>
      <c r="G253" s="10">
        <v>3660</v>
      </c>
      <c r="H253" s="59">
        <v>0</v>
      </c>
    </row>
    <row r="254" spans="1:8" ht="12.75">
      <c r="A254" s="92"/>
      <c r="B254" s="93"/>
      <c r="C254" s="94"/>
      <c r="D254" s="11" t="s">
        <v>11</v>
      </c>
      <c r="E254" s="10" t="s">
        <v>12</v>
      </c>
      <c r="F254" s="10">
        <v>607108.42</v>
      </c>
      <c r="G254" s="10">
        <v>607108.42</v>
      </c>
      <c r="H254" s="59">
        <v>0</v>
      </c>
    </row>
    <row r="255" spans="1:8" ht="12.75">
      <c r="A255" s="92"/>
      <c r="B255" s="93"/>
      <c r="C255" s="94"/>
      <c r="D255" s="8" t="s">
        <v>13</v>
      </c>
      <c r="E255" s="8"/>
      <c r="F255" s="10"/>
      <c r="G255" s="10"/>
      <c r="H255" s="59"/>
    </row>
    <row r="256" spans="1:10" ht="12.75">
      <c r="A256" s="92"/>
      <c r="B256" s="93"/>
      <c r="C256" s="94"/>
      <c r="D256" s="12" t="s">
        <v>14</v>
      </c>
      <c r="E256" s="10" t="s">
        <v>15</v>
      </c>
      <c r="F256" s="45">
        <f>F254*J256/100</f>
        <v>94101.8051</v>
      </c>
      <c r="G256" s="45">
        <f>G254*J256/100</f>
        <v>94101.8051</v>
      </c>
      <c r="H256" s="59">
        <v>0</v>
      </c>
      <c r="J256" s="37">
        <v>15.5</v>
      </c>
    </row>
    <row r="257" spans="1:10" ht="12.75">
      <c r="A257" s="92"/>
      <c r="B257" s="93"/>
      <c r="C257" s="94"/>
      <c r="D257" s="12" t="s">
        <v>16</v>
      </c>
      <c r="E257" s="10" t="s">
        <v>17</v>
      </c>
      <c r="F257" s="45">
        <f>F254*J257/100</f>
        <v>88577.11847799999</v>
      </c>
      <c r="G257" s="45">
        <f>G254*J257/100</f>
        <v>88577.11847799999</v>
      </c>
      <c r="H257" s="59">
        <v>0</v>
      </c>
      <c r="J257" s="37">
        <v>14.59</v>
      </c>
    </row>
    <row r="258" spans="1:10" ht="12.75">
      <c r="A258" s="92"/>
      <c r="B258" s="93"/>
      <c r="C258" s="94"/>
      <c r="D258" s="12" t="s">
        <v>18</v>
      </c>
      <c r="E258" s="10" t="s">
        <v>17</v>
      </c>
      <c r="F258" s="45">
        <f>F254*J258/100</f>
        <v>48568.6736</v>
      </c>
      <c r="G258" s="45">
        <f>G254*J258/100</f>
        <v>48568.6736</v>
      </c>
      <c r="H258" s="59">
        <v>0</v>
      </c>
      <c r="J258" s="37">
        <v>8</v>
      </c>
    </row>
    <row r="259" spans="1:10" ht="12.75">
      <c r="A259" s="92"/>
      <c r="B259" s="93"/>
      <c r="C259" s="94"/>
      <c r="D259" s="12" t="s">
        <v>19</v>
      </c>
      <c r="E259" s="10" t="s">
        <v>17</v>
      </c>
      <c r="F259" s="45">
        <f>F254*J259/100</f>
        <v>77588.456076</v>
      </c>
      <c r="G259" s="45">
        <f>G254*J259/100</f>
        <v>77588.456076</v>
      </c>
      <c r="H259" s="59">
        <v>0</v>
      </c>
      <c r="J259" s="37">
        <v>12.78</v>
      </c>
    </row>
    <row r="260" spans="1:10" ht="12.75">
      <c r="A260" s="92"/>
      <c r="B260" s="93"/>
      <c r="C260" s="94"/>
      <c r="D260" s="12" t="s">
        <v>20</v>
      </c>
      <c r="E260" s="10" t="s">
        <v>17</v>
      </c>
      <c r="F260" s="45">
        <f>F254*J260/100</f>
        <v>44561.758028000004</v>
      </c>
      <c r="G260" s="45">
        <f>G254*J260/100</f>
        <v>44561.758028000004</v>
      </c>
      <c r="H260" s="59">
        <v>0</v>
      </c>
      <c r="J260" s="37">
        <v>7.34</v>
      </c>
    </row>
    <row r="261" spans="1:10" ht="12.75">
      <c r="A261" s="92"/>
      <c r="B261" s="93"/>
      <c r="C261" s="94"/>
      <c r="D261" s="12" t="s">
        <v>21</v>
      </c>
      <c r="E261" s="10" t="s">
        <v>22</v>
      </c>
      <c r="F261" s="45">
        <f>F254*J261/100</f>
        <v>1517.77105</v>
      </c>
      <c r="G261" s="45">
        <f>G254*J261/100</f>
        <v>1517.77105</v>
      </c>
      <c r="H261" s="59">
        <v>0</v>
      </c>
      <c r="J261" s="37">
        <v>0.25</v>
      </c>
    </row>
    <row r="262" spans="1:10" ht="12.75">
      <c r="A262" s="92"/>
      <c r="B262" s="93"/>
      <c r="C262" s="94"/>
      <c r="D262" s="12" t="s">
        <v>23</v>
      </c>
      <c r="E262" s="10" t="s">
        <v>12</v>
      </c>
      <c r="F262" s="45">
        <f>F254*J262/100</f>
        <v>110068.756546</v>
      </c>
      <c r="G262" s="45">
        <f>G254*J262/100</f>
        <v>110068.756546</v>
      </c>
      <c r="H262" s="59">
        <v>0</v>
      </c>
      <c r="J262" s="37">
        <v>18.13</v>
      </c>
    </row>
    <row r="263" spans="1:10" ht="26.25" thickBot="1">
      <c r="A263" s="92"/>
      <c r="B263" s="93"/>
      <c r="C263" s="94"/>
      <c r="D263" s="12" t="s">
        <v>24</v>
      </c>
      <c r="E263" s="10" t="s">
        <v>17</v>
      </c>
      <c r="F263" s="47">
        <f>F254*J263/100</f>
        <v>142124.081122</v>
      </c>
      <c r="G263" s="47">
        <f>G254*J263/100</f>
        <v>142124.081122</v>
      </c>
      <c r="H263" s="59">
        <v>0</v>
      </c>
      <c r="J263" s="37">
        <v>23.41</v>
      </c>
    </row>
    <row r="264" spans="1:8" ht="22.5">
      <c r="A264" s="51" t="s">
        <v>106</v>
      </c>
      <c r="B264" s="52" t="s">
        <v>107</v>
      </c>
      <c r="C264" s="53" t="s">
        <v>127</v>
      </c>
      <c r="D264" s="54" t="s">
        <v>8</v>
      </c>
      <c r="E264" s="54"/>
      <c r="F264" s="29">
        <f>F265+F266+F268</f>
        <v>478376.22</v>
      </c>
      <c r="G264" s="29">
        <f>G265+G266+G268</f>
        <v>478376.22</v>
      </c>
      <c r="H264" s="58">
        <v>0</v>
      </c>
    </row>
    <row r="265" spans="1:8" ht="12.75">
      <c r="A265" s="89"/>
      <c r="B265" s="90"/>
      <c r="C265" s="91"/>
      <c r="D265" s="11" t="s">
        <v>72</v>
      </c>
      <c r="E265" s="10" t="s">
        <v>12</v>
      </c>
      <c r="F265" s="10">
        <v>91935</v>
      </c>
      <c r="G265" s="10">
        <v>91935</v>
      </c>
      <c r="H265" s="59">
        <v>0</v>
      </c>
    </row>
    <row r="266" spans="1:8" ht="12.75">
      <c r="A266" s="92"/>
      <c r="B266" s="93"/>
      <c r="C266" s="94"/>
      <c r="D266" s="11" t="s">
        <v>9</v>
      </c>
      <c r="E266" s="8" t="s">
        <v>10</v>
      </c>
      <c r="F266" s="10">
        <f>11427.87+F267</f>
        <v>11847.87</v>
      </c>
      <c r="G266" s="10">
        <f>11427.87+G267</f>
        <v>11847.87</v>
      </c>
      <c r="H266" s="59">
        <v>0</v>
      </c>
    </row>
    <row r="267" spans="1:8" ht="12.75" customHeight="1" hidden="1">
      <c r="A267" s="92"/>
      <c r="B267" s="93"/>
      <c r="C267" s="94"/>
      <c r="D267" s="11" t="s">
        <v>30</v>
      </c>
      <c r="E267" s="11"/>
      <c r="F267" s="24">
        <v>420</v>
      </c>
      <c r="G267" s="24">
        <v>420</v>
      </c>
      <c r="H267" s="59">
        <v>0</v>
      </c>
    </row>
    <row r="268" spans="1:8" ht="12.75">
      <c r="A268" s="92"/>
      <c r="B268" s="93"/>
      <c r="C268" s="94"/>
      <c r="D268" s="11" t="s">
        <v>11</v>
      </c>
      <c r="E268" s="10" t="s">
        <v>12</v>
      </c>
      <c r="F268" s="10">
        <v>374593.35</v>
      </c>
      <c r="G268" s="10">
        <v>374593.35</v>
      </c>
      <c r="H268" s="59">
        <v>0</v>
      </c>
    </row>
    <row r="269" spans="1:8" ht="12.75">
      <c r="A269" s="92"/>
      <c r="B269" s="93"/>
      <c r="C269" s="94"/>
      <c r="D269" s="8" t="s">
        <v>13</v>
      </c>
      <c r="E269" s="8"/>
      <c r="F269" s="10"/>
      <c r="G269" s="10"/>
      <c r="H269" s="59"/>
    </row>
    <row r="270" spans="1:10" ht="12.75">
      <c r="A270" s="92"/>
      <c r="B270" s="93"/>
      <c r="C270" s="94"/>
      <c r="D270" s="12" t="s">
        <v>14</v>
      </c>
      <c r="E270" s="10" t="s">
        <v>15</v>
      </c>
      <c r="F270" s="45">
        <f>F268*J270/100</f>
        <v>58061.969249999995</v>
      </c>
      <c r="G270" s="45">
        <f>G268*J270/100</f>
        <v>58061.969249999995</v>
      </c>
      <c r="H270" s="59">
        <v>0</v>
      </c>
      <c r="J270" s="37">
        <v>15.5</v>
      </c>
    </row>
    <row r="271" spans="1:10" ht="12.75">
      <c r="A271" s="92"/>
      <c r="B271" s="93"/>
      <c r="C271" s="94"/>
      <c r="D271" s="12" t="s">
        <v>16</v>
      </c>
      <c r="E271" s="10" t="s">
        <v>17</v>
      </c>
      <c r="F271" s="45">
        <f>F268*J271/100</f>
        <v>54653.169765</v>
      </c>
      <c r="G271" s="45">
        <f>G268*J271/100</f>
        <v>54653.169765</v>
      </c>
      <c r="H271" s="59">
        <v>0</v>
      </c>
      <c r="J271" s="37">
        <v>14.59</v>
      </c>
    </row>
    <row r="272" spans="1:10" ht="12.75">
      <c r="A272" s="92"/>
      <c r="B272" s="93"/>
      <c r="C272" s="94"/>
      <c r="D272" s="12" t="s">
        <v>18</v>
      </c>
      <c r="E272" s="10" t="s">
        <v>17</v>
      </c>
      <c r="F272" s="45">
        <f>F268*J272/100</f>
        <v>29967.467999999997</v>
      </c>
      <c r="G272" s="45">
        <f>G268*J272/100</f>
        <v>29967.467999999997</v>
      </c>
      <c r="H272" s="59">
        <v>0</v>
      </c>
      <c r="J272" s="37">
        <v>8</v>
      </c>
    </row>
    <row r="273" spans="1:10" ht="12.75">
      <c r="A273" s="92"/>
      <c r="B273" s="93"/>
      <c r="C273" s="94"/>
      <c r="D273" s="12" t="s">
        <v>19</v>
      </c>
      <c r="E273" s="10" t="s">
        <v>17</v>
      </c>
      <c r="F273" s="45">
        <f>F268*J273/100</f>
        <v>47873.03012999999</v>
      </c>
      <c r="G273" s="45">
        <f>G268*J273/100</f>
        <v>47873.03012999999</v>
      </c>
      <c r="H273" s="59">
        <v>0</v>
      </c>
      <c r="J273" s="37">
        <v>12.78</v>
      </c>
    </row>
    <row r="274" spans="1:10" ht="12.75">
      <c r="A274" s="92"/>
      <c r="B274" s="93"/>
      <c r="C274" s="94"/>
      <c r="D274" s="12" t="s">
        <v>20</v>
      </c>
      <c r="E274" s="10" t="s">
        <v>17</v>
      </c>
      <c r="F274" s="45">
        <f>F268*J274/100</f>
        <v>27495.151889999997</v>
      </c>
      <c r="G274" s="45">
        <f>G268*J274/100</f>
        <v>27495.151889999997</v>
      </c>
      <c r="H274" s="59">
        <v>0</v>
      </c>
      <c r="J274" s="37">
        <v>7.34</v>
      </c>
    </row>
    <row r="275" spans="1:10" ht="12.75">
      <c r="A275" s="92"/>
      <c r="B275" s="93"/>
      <c r="C275" s="94"/>
      <c r="D275" s="12" t="s">
        <v>21</v>
      </c>
      <c r="E275" s="10" t="s">
        <v>22</v>
      </c>
      <c r="F275" s="45">
        <f>F268*J275/100</f>
        <v>936.4833749999999</v>
      </c>
      <c r="G275" s="45">
        <f>G268*J275/100</f>
        <v>936.4833749999999</v>
      </c>
      <c r="H275" s="59">
        <v>0</v>
      </c>
      <c r="J275" s="37">
        <v>0.25</v>
      </c>
    </row>
    <row r="276" spans="1:10" ht="12.75">
      <c r="A276" s="92"/>
      <c r="B276" s="93"/>
      <c r="C276" s="94"/>
      <c r="D276" s="12" t="s">
        <v>23</v>
      </c>
      <c r="E276" s="10" t="s">
        <v>12</v>
      </c>
      <c r="F276" s="45">
        <f>F268*J276/100</f>
        <v>67913.77435499999</v>
      </c>
      <c r="G276" s="45">
        <f>G268*J276/100</f>
        <v>67913.77435499999</v>
      </c>
      <c r="H276" s="59">
        <v>0</v>
      </c>
      <c r="J276" s="37">
        <v>18.13</v>
      </c>
    </row>
    <row r="277" spans="1:10" ht="26.25" thickBot="1">
      <c r="A277" s="92"/>
      <c r="B277" s="93"/>
      <c r="C277" s="94"/>
      <c r="D277" s="12" t="s">
        <v>24</v>
      </c>
      <c r="E277" s="10" t="s">
        <v>17</v>
      </c>
      <c r="F277" s="47">
        <f>F268*J277/100</f>
        <v>87692.303235</v>
      </c>
      <c r="G277" s="47">
        <f>G268*J277/100</f>
        <v>87692.303235</v>
      </c>
      <c r="H277" s="59">
        <v>0</v>
      </c>
      <c r="J277" s="37">
        <v>23.41</v>
      </c>
    </row>
    <row r="278" spans="1:8" ht="22.5">
      <c r="A278" s="51" t="s">
        <v>106</v>
      </c>
      <c r="B278" s="52" t="s">
        <v>107</v>
      </c>
      <c r="C278" s="53" t="s">
        <v>128</v>
      </c>
      <c r="D278" s="54" t="s">
        <v>8</v>
      </c>
      <c r="E278" s="54"/>
      <c r="F278" s="29">
        <f>F279+F281+F282+F292</f>
        <v>827145.62</v>
      </c>
      <c r="G278" s="29">
        <v>827145.62</v>
      </c>
      <c r="H278" s="58">
        <v>0</v>
      </c>
    </row>
    <row r="279" spans="1:8" ht="12.75">
      <c r="A279" s="89"/>
      <c r="B279" s="90"/>
      <c r="C279" s="91"/>
      <c r="D279" s="11" t="s">
        <v>72</v>
      </c>
      <c r="E279" s="10" t="s">
        <v>12</v>
      </c>
      <c r="F279" s="10">
        <v>141210</v>
      </c>
      <c r="G279" s="10">
        <v>141210</v>
      </c>
      <c r="H279" s="59">
        <v>0</v>
      </c>
    </row>
    <row r="280" spans="1:8" ht="12.75" customHeight="1" hidden="1">
      <c r="A280" s="92"/>
      <c r="B280" s="93"/>
      <c r="C280" s="94"/>
      <c r="D280" s="11" t="s">
        <v>9</v>
      </c>
      <c r="E280" s="8" t="s">
        <v>10</v>
      </c>
      <c r="F280" s="10">
        <v>27000</v>
      </c>
      <c r="G280" s="10">
        <v>27000</v>
      </c>
      <c r="H280" s="59">
        <v>0</v>
      </c>
    </row>
    <row r="281" spans="1:8" ht="12.75">
      <c r="A281" s="92"/>
      <c r="B281" s="93"/>
      <c r="C281" s="94"/>
      <c r="D281" s="11" t="s">
        <v>30</v>
      </c>
      <c r="E281" s="8" t="s">
        <v>10</v>
      </c>
      <c r="F281" s="10">
        <f>12970+F280</f>
        <v>39970</v>
      </c>
      <c r="G281" s="10">
        <f>12970+G280</f>
        <v>39970</v>
      </c>
      <c r="H281" s="59">
        <v>0</v>
      </c>
    </row>
    <row r="282" spans="1:8" ht="12.75">
      <c r="A282" s="92"/>
      <c r="B282" s="93"/>
      <c r="C282" s="94"/>
      <c r="D282" s="11" t="s">
        <v>11</v>
      </c>
      <c r="E282" s="10" t="s">
        <v>12</v>
      </c>
      <c r="F282" s="10">
        <v>645965.62</v>
      </c>
      <c r="G282" s="10">
        <v>645965.62</v>
      </c>
      <c r="H282" s="59">
        <v>0</v>
      </c>
    </row>
    <row r="283" spans="1:8" ht="12.75">
      <c r="A283" s="92"/>
      <c r="B283" s="93"/>
      <c r="C283" s="94"/>
      <c r="D283" s="8" t="s">
        <v>13</v>
      </c>
      <c r="E283" s="8"/>
      <c r="F283" s="10"/>
      <c r="G283" s="10"/>
      <c r="H283" s="59"/>
    </row>
    <row r="284" spans="1:10" ht="12.75">
      <c r="A284" s="92"/>
      <c r="B284" s="93"/>
      <c r="C284" s="94"/>
      <c r="D284" s="12" t="s">
        <v>14</v>
      </c>
      <c r="E284" s="10" t="s">
        <v>15</v>
      </c>
      <c r="F284" s="45">
        <f>F282*J284/100</f>
        <v>100124.67109999999</v>
      </c>
      <c r="G284" s="45">
        <f>G282*J284/100</f>
        <v>100124.67109999999</v>
      </c>
      <c r="H284" s="59">
        <v>0</v>
      </c>
      <c r="J284" s="37">
        <v>15.5</v>
      </c>
    </row>
    <row r="285" spans="1:10" ht="12.75">
      <c r="A285" s="92"/>
      <c r="B285" s="93"/>
      <c r="C285" s="94"/>
      <c r="D285" s="12" t="s">
        <v>16</v>
      </c>
      <c r="E285" s="10" t="s">
        <v>17</v>
      </c>
      <c r="F285" s="45">
        <f>F282*J285/100</f>
        <v>94246.383958</v>
      </c>
      <c r="G285" s="45">
        <f>G282*J285/100</f>
        <v>94246.383958</v>
      </c>
      <c r="H285" s="59">
        <v>0</v>
      </c>
      <c r="J285" s="37">
        <v>14.59</v>
      </c>
    </row>
    <row r="286" spans="1:10" ht="12.75">
      <c r="A286" s="92"/>
      <c r="B286" s="93"/>
      <c r="C286" s="94"/>
      <c r="D286" s="12" t="s">
        <v>18</v>
      </c>
      <c r="E286" s="10" t="s">
        <v>17</v>
      </c>
      <c r="F286" s="45">
        <f>F282*J286/100</f>
        <v>51677.2496</v>
      </c>
      <c r="G286" s="45">
        <f>G282*J286/100</f>
        <v>51677.2496</v>
      </c>
      <c r="H286" s="59">
        <v>0</v>
      </c>
      <c r="J286" s="37">
        <v>8</v>
      </c>
    </row>
    <row r="287" spans="1:10" ht="12.75">
      <c r="A287" s="92"/>
      <c r="B287" s="93"/>
      <c r="C287" s="94"/>
      <c r="D287" s="12" t="s">
        <v>19</v>
      </c>
      <c r="E287" s="10" t="s">
        <v>17</v>
      </c>
      <c r="F287" s="45">
        <f>F282*J287/100</f>
        <v>82554.406236</v>
      </c>
      <c r="G287" s="45">
        <f>G282*J287/100</f>
        <v>82554.406236</v>
      </c>
      <c r="H287" s="59">
        <v>0</v>
      </c>
      <c r="J287" s="37">
        <v>12.78</v>
      </c>
    </row>
    <row r="288" spans="1:10" ht="12.75">
      <c r="A288" s="92"/>
      <c r="B288" s="93"/>
      <c r="C288" s="94"/>
      <c r="D288" s="12" t="s">
        <v>20</v>
      </c>
      <c r="E288" s="10" t="s">
        <v>17</v>
      </c>
      <c r="F288" s="45">
        <f>F282*J288/100</f>
        <v>47413.876508</v>
      </c>
      <c r="G288" s="45">
        <f>G282*J288/100</f>
        <v>47413.876508</v>
      </c>
      <c r="H288" s="59">
        <v>0</v>
      </c>
      <c r="J288" s="37">
        <v>7.34</v>
      </c>
    </row>
    <row r="289" spans="1:10" ht="12.75">
      <c r="A289" s="92"/>
      <c r="B289" s="93"/>
      <c r="C289" s="94"/>
      <c r="D289" s="12" t="s">
        <v>21</v>
      </c>
      <c r="E289" s="10" t="s">
        <v>22</v>
      </c>
      <c r="F289" s="45">
        <f>F282*J289/100</f>
        <v>1614.91405</v>
      </c>
      <c r="G289" s="45">
        <f>G282*J289/100</f>
        <v>1614.91405</v>
      </c>
      <c r="H289" s="59">
        <v>0</v>
      </c>
      <c r="J289" s="37">
        <v>0.25</v>
      </c>
    </row>
    <row r="290" spans="1:10" ht="12.75">
      <c r="A290" s="92"/>
      <c r="B290" s="93"/>
      <c r="C290" s="94"/>
      <c r="D290" s="12" t="s">
        <v>23</v>
      </c>
      <c r="E290" s="10" t="s">
        <v>12</v>
      </c>
      <c r="F290" s="45">
        <f>F282*J290/100</f>
        <v>117113.56690599998</v>
      </c>
      <c r="G290" s="45">
        <f>G282*J290/100</f>
        <v>117113.56690599998</v>
      </c>
      <c r="H290" s="59">
        <v>0</v>
      </c>
      <c r="J290" s="37">
        <v>18.13</v>
      </c>
    </row>
    <row r="291" spans="1:10" ht="25.5">
      <c r="A291" s="92"/>
      <c r="B291" s="93"/>
      <c r="C291" s="94"/>
      <c r="D291" s="12" t="s">
        <v>24</v>
      </c>
      <c r="E291" s="10" t="s">
        <v>17</v>
      </c>
      <c r="F291" s="47">
        <f>F282*J291/100</f>
        <v>151220.551642</v>
      </c>
      <c r="G291" s="47">
        <f>G282*J291/100</f>
        <v>151220.551642</v>
      </c>
      <c r="H291" s="59">
        <v>0</v>
      </c>
      <c r="J291" s="37">
        <v>23.41</v>
      </c>
    </row>
    <row r="292" spans="1:8" ht="13.5" thickBot="1">
      <c r="A292" s="95"/>
      <c r="B292" s="96"/>
      <c r="C292" s="97"/>
      <c r="D292" s="17" t="s">
        <v>26</v>
      </c>
      <c r="E292" s="17" t="s">
        <v>27</v>
      </c>
      <c r="F292" s="14">
        <v>0</v>
      </c>
      <c r="G292" s="22">
        <v>52954.03</v>
      </c>
      <c r="H292" s="60">
        <v>0</v>
      </c>
    </row>
    <row r="293" spans="1:8" ht="22.5">
      <c r="A293" s="51" t="s">
        <v>106</v>
      </c>
      <c r="B293" s="52" t="s">
        <v>107</v>
      </c>
      <c r="C293" s="53" t="s">
        <v>129</v>
      </c>
      <c r="D293" s="54" t="s">
        <v>8</v>
      </c>
      <c r="E293" s="54"/>
      <c r="F293" s="29">
        <f>F294+F295+F296</f>
        <v>430294.56</v>
      </c>
      <c r="G293" s="29">
        <f>G294+G295+G296</f>
        <v>430294.56</v>
      </c>
      <c r="H293" s="58">
        <v>0</v>
      </c>
    </row>
    <row r="294" spans="1:8" ht="12.75">
      <c r="A294" s="89"/>
      <c r="B294" s="90"/>
      <c r="C294" s="91"/>
      <c r="D294" s="11" t="s">
        <v>72</v>
      </c>
      <c r="E294" s="10" t="s">
        <v>12</v>
      </c>
      <c r="F294" s="10">
        <v>87000</v>
      </c>
      <c r="G294" s="10">
        <v>87000</v>
      </c>
      <c r="H294" s="59">
        <v>0</v>
      </c>
    </row>
    <row r="295" spans="1:8" ht="12.75">
      <c r="A295" s="92"/>
      <c r="B295" s="93"/>
      <c r="C295" s="94"/>
      <c r="D295" s="11" t="s">
        <v>9</v>
      </c>
      <c r="E295" s="8" t="s">
        <v>10</v>
      </c>
      <c r="F295" s="10">
        <v>23760</v>
      </c>
      <c r="G295" s="10">
        <v>23760</v>
      </c>
      <c r="H295" s="59">
        <v>0</v>
      </c>
    </row>
    <row r="296" spans="1:8" ht="12.75">
      <c r="A296" s="92"/>
      <c r="B296" s="93"/>
      <c r="C296" s="94"/>
      <c r="D296" s="11" t="s">
        <v>11</v>
      </c>
      <c r="E296" s="10" t="s">
        <v>12</v>
      </c>
      <c r="F296" s="10">
        <v>319534.56</v>
      </c>
      <c r="G296" s="10">
        <v>319534.56</v>
      </c>
      <c r="H296" s="59">
        <v>0</v>
      </c>
    </row>
    <row r="297" spans="1:8" ht="12.75">
      <c r="A297" s="92"/>
      <c r="B297" s="93"/>
      <c r="C297" s="94"/>
      <c r="D297" s="8" t="s">
        <v>13</v>
      </c>
      <c r="E297" s="8"/>
      <c r="F297" s="10"/>
      <c r="G297" s="10"/>
      <c r="H297" s="59"/>
    </row>
    <row r="298" spans="1:10" ht="12.75">
      <c r="A298" s="92"/>
      <c r="B298" s="93"/>
      <c r="C298" s="94"/>
      <c r="D298" s="12" t="s">
        <v>14</v>
      </c>
      <c r="E298" s="10" t="s">
        <v>15</v>
      </c>
      <c r="F298" s="45">
        <f>F296*J298/100</f>
        <v>49527.856799999994</v>
      </c>
      <c r="G298" s="45">
        <f>G296*J298/100</f>
        <v>49527.856799999994</v>
      </c>
      <c r="H298" s="59">
        <v>0</v>
      </c>
      <c r="J298" s="37">
        <v>15.5</v>
      </c>
    </row>
    <row r="299" spans="1:10" ht="12.75">
      <c r="A299" s="92"/>
      <c r="B299" s="93"/>
      <c r="C299" s="94"/>
      <c r="D299" s="12" t="s">
        <v>16</v>
      </c>
      <c r="E299" s="10" t="s">
        <v>17</v>
      </c>
      <c r="F299" s="45">
        <f>F296*J299/100</f>
        <v>46620.092304</v>
      </c>
      <c r="G299" s="45">
        <f>G296*J299/100</f>
        <v>46620.092304</v>
      </c>
      <c r="H299" s="59">
        <v>0</v>
      </c>
      <c r="J299" s="37">
        <v>14.59</v>
      </c>
    </row>
    <row r="300" spans="1:10" ht="12.75">
      <c r="A300" s="92"/>
      <c r="B300" s="93"/>
      <c r="C300" s="94"/>
      <c r="D300" s="12" t="s">
        <v>18</v>
      </c>
      <c r="E300" s="10" t="s">
        <v>17</v>
      </c>
      <c r="F300" s="45">
        <f>F296*J300/100</f>
        <v>25562.7648</v>
      </c>
      <c r="G300" s="45">
        <f>G296*J300/100</f>
        <v>25562.7648</v>
      </c>
      <c r="H300" s="59">
        <v>0</v>
      </c>
      <c r="J300" s="37">
        <v>8</v>
      </c>
    </row>
    <row r="301" spans="1:10" ht="12.75">
      <c r="A301" s="92"/>
      <c r="B301" s="93"/>
      <c r="C301" s="94"/>
      <c r="D301" s="12" t="s">
        <v>19</v>
      </c>
      <c r="E301" s="10" t="s">
        <v>17</v>
      </c>
      <c r="F301" s="45">
        <f>F296*J301/100</f>
        <v>40836.516767999994</v>
      </c>
      <c r="G301" s="45">
        <f>G296*J301/100</f>
        <v>40836.516767999994</v>
      </c>
      <c r="H301" s="59">
        <v>0</v>
      </c>
      <c r="J301" s="37">
        <v>12.78</v>
      </c>
    </row>
    <row r="302" spans="1:10" ht="12.75">
      <c r="A302" s="92"/>
      <c r="B302" s="93"/>
      <c r="C302" s="94"/>
      <c r="D302" s="12" t="s">
        <v>20</v>
      </c>
      <c r="E302" s="10" t="s">
        <v>17</v>
      </c>
      <c r="F302" s="45">
        <f>F296*J302/100</f>
        <v>23453.836703999998</v>
      </c>
      <c r="G302" s="45">
        <f>G296*J302/100</f>
        <v>23453.836703999998</v>
      </c>
      <c r="H302" s="59">
        <v>0</v>
      </c>
      <c r="J302" s="37">
        <v>7.34</v>
      </c>
    </row>
    <row r="303" spans="1:10" ht="12.75">
      <c r="A303" s="92"/>
      <c r="B303" s="93"/>
      <c r="C303" s="94"/>
      <c r="D303" s="12" t="s">
        <v>21</v>
      </c>
      <c r="E303" s="10" t="s">
        <v>22</v>
      </c>
      <c r="F303" s="45">
        <f>F296*J303/100</f>
        <v>798.8364</v>
      </c>
      <c r="G303" s="45">
        <f>G296*J303/100</f>
        <v>798.8364</v>
      </c>
      <c r="H303" s="59">
        <v>0</v>
      </c>
      <c r="J303" s="37">
        <v>0.25</v>
      </c>
    </row>
    <row r="304" spans="1:10" ht="12.75">
      <c r="A304" s="92"/>
      <c r="B304" s="93"/>
      <c r="C304" s="94"/>
      <c r="D304" s="12" t="s">
        <v>23</v>
      </c>
      <c r="E304" s="10" t="s">
        <v>12</v>
      </c>
      <c r="F304" s="45">
        <f>F296*J304/100</f>
        <v>57931.61572799999</v>
      </c>
      <c r="G304" s="45">
        <f>G296*J304/100</f>
        <v>57931.61572799999</v>
      </c>
      <c r="H304" s="59">
        <v>0</v>
      </c>
      <c r="J304" s="37">
        <v>18.13</v>
      </c>
    </row>
    <row r="305" spans="1:10" ht="26.25" thickBot="1">
      <c r="A305" s="92"/>
      <c r="B305" s="93"/>
      <c r="C305" s="94"/>
      <c r="D305" s="12" t="s">
        <v>24</v>
      </c>
      <c r="E305" s="10" t="s">
        <v>17</v>
      </c>
      <c r="F305" s="47">
        <f>F296*J305/100</f>
        <v>74803.040496</v>
      </c>
      <c r="G305" s="47">
        <f>G296*J305/100</f>
        <v>74803.040496</v>
      </c>
      <c r="H305" s="59">
        <v>0</v>
      </c>
      <c r="J305" s="37">
        <v>23.41</v>
      </c>
    </row>
    <row r="306" spans="1:8" ht="22.5">
      <c r="A306" s="51" t="s">
        <v>106</v>
      </c>
      <c r="B306" s="52" t="s">
        <v>107</v>
      </c>
      <c r="C306" s="53" t="s">
        <v>130</v>
      </c>
      <c r="D306" s="54" t="s">
        <v>8</v>
      </c>
      <c r="E306" s="54"/>
      <c r="F306" s="29">
        <f>F307+F308+F309+F319</f>
        <v>518062.36</v>
      </c>
      <c r="G306" s="29">
        <v>518062.36</v>
      </c>
      <c r="H306" s="58">
        <v>0</v>
      </c>
    </row>
    <row r="307" spans="1:8" ht="12.75">
      <c r="A307" s="89"/>
      <c r="B307" s="90"/>
      <c r="C307" s="91"/>
      <c r="D307" s="11" t="s">
        <v>72</v>
      </c>
      <c r="E307" s="10" t="s">
        <v>12</v>
      </c>
      <c r="F307" s="10">
        <v>109080</v>
      </c>
      <c r="G307" s="10">
        <v>109080</v>
      </c>
      <c r="H307" s="59">
        <v>0</v>
      </c>
    </row>
    <row r="308" spans="1:8" ht="12.75">
      <c r="A308" s="92"/>
      <c r="B308" s="93"/>
      <c r="C308" s="94"/>
      <c r="D308" s="11" t="s">
        <v>9</v>
      </c>
      <c r="E308" s="8" t="s">
        <v>10</v>
      </c>
      <c r="F308" s="10">
        <v>8640</v>
      </c>
      <c r="G308" s="10">
        <v>8640</v>
      </c>
      <c r="H308" s="59">
        <v>0</v>
      </c>
    </row>
    <row r="309" spans="1:8" ht="12.75">
      <c r="A309" s="92"/>
      <c r="B309" s="93"/>
      <c r="C309" s="94"/>
      <c r="D309" s="11" t="s">
        <v>11</v>
      </c>
      <c r="E309" s="10" t="s">
        <v>12</v>
      </c>
      <c r="F309" s="10">
        <v>400342.36</v>
      </c>
      <c r="G309" s="10">
        <v>400342.36</v>
      </c>
      <c r="H309" s="59">
        <v>0</v>
      </c>
    </row>
    <row r="310" spans="1:8" ht="12.75">
      <c r="A310" s="92"/>
      <c r="B310" s="93"/>
      <c r="C310" s="94"/>
      <c r="D310" s="8" t="s">
        <v>13</v>
      </c>
      <c r="E310" s="8"/>
      <c r="F310" s="10"/>
      <c r="G310" s="10"/>
      <c r="H310" s="59"/>
    </row>
    <row r="311" spans="1:10" ht="12.75">
      <c r="A311" s="92"/>
      <c r="B311" s="93"/>
      <c r="C311" s="94"/>
      <c r="D311" s="12" t="s">
        <v>14</v>
      </c>
      <c r="E311" s="10" t="s">
        <v>15</v>
      </c>
      <c r="F311" s="45">
        <f>F309*J311/100</f>
        <v>62053.065800000004</v>
      </c>
      <c r="G311" s="45">
        <f>G309*J311/100</f>
        <v>62053.065800000004</v>
      </c>
      <c r="H311" s="59">
        <v>0</v>
      </c>
      <c r="J311" s="37">
        <v>15.5</v>
      </c>
    </row>
    <row r="312" spans="1:10" ht="12.75">
      <c r="A312" s="92"/>
      <c r="B312" s="93"/>
      <c r="C312" s="94"/>
      <c r="D312" s="12" t="s">
        <v>16</v>
      </c>
      <c r="E312" s="10" t="s">
        <v>17</v>
      </c>
      <c r="F312" s="45">
        <f>F309*J312/100</f>
        <v>58409.950324</v>
      </c>
      <c r="G312" s="45">
        <f>G309*J312/100</f>
        <v>58409.950324</v>
      </c>
      <c r="H312" s="59">
        <v>0</v>
      </c>
      <c r="J312" s="37">
        <v>14.59</v>
      </c>
    </row>
    <row r="313" spans="1:10" ht="12.75">
      <c r="A313" s="92"/>
      <c r="B313" s="93"/>
      <c r="C313" s="94"/>
      <c r="D313" s="12" t="s">
        <v>18</v>
      </c>
      <c r="E313" s="10" t="s">
        <v>17</v>
      </c>
      <c r="F313" s="45">
        <f>F309*J313/100</f>
        <v>32027.3888</v>
      </c>
      <c r="G313" s="45">
        <f>G309*J313/100</f>
        <v>32027.3888</v>
      </c>
      <c r="H313" s="59">
        <v>0</v>
      </c>
      <c r="J313" s="37">
        <v>8</v>
      </c>
    </row>
    <row r="314" spans="1:10" ht="12.75">
      <c r="A314" s="92"/>
      <c r="B314" s="93"/>
      <c r="C314" s="94"/>
      <c r="D314" s="12" t="s">
        <v>19</v>
      </c>
      <c r="E314" s="10" t="s">
        <v>17</v>
      </c>
      <c r="F314" s="45">
        <f>F309*J314/100</f>
        <v>51163.753608</v>
      </c>
      <c r="G314" s="45">
        <f>G309*J314/100</f>
        <v>51163.753608</v>
      </c>
      <c r="H314" s="59">
        <v>0</v>
      </c>
      <c r="J314" s="37">
        <v>12.78</v>
      </c>
    </row>
    <row r="315" spans="1:10" ht="12.75">
      <c r="A315" s="92"/>
      <c r="B315" s="93"/>
      <c r="C315" s="94"/>
      <c r="D315" s="12" t="s">
        <v>20</v>
      </c>
      <c r="E315" s="10" t="s">
        <v>17</v>
      </c>
      <c r="F315" s="45">
        <f>F309*J315/100</f>
        <v>29385.129224</v>
      </c>
      <c r="G315" s="45">
        <f>G309*J315/100</f>
        <v>29385.129224</v>
      </c>
      <c r="H315" s="59">
        <v>0</v>
      </c>
      <c r="J315" s="37">
        <v>7.34</v>
      </c>
    </row>
    <row r="316" spans="1:10" ht="12.75">
      <c r="A316" s="92"/>
      <c r="B316" s="93"/>
      <c r="C316" s="94"/>
      <c r="D316" s="12" t="s">
        <v>21</v>
      </c>
      <c r="E316" s="10" t="s">
        <v>22</v>
      </c>
      <c r="F316" s="45">
        <f>F309*J316/100</f>
        <v>1000.8559</v>
      </c>
      <c r="G316" s="45">
        <f>G309*J316/100</f>
        <v>1000.8559</v>
      </c>
      <c r="H316" s="59">
        <v>0</v>
      </c>
      <c r="J316" s="37">
        <v>0.25</v>
      </c>
    </row>
    <row r="317" spans="1:10" ht="12.75">
      <c r="A317" s="92"/>
      <c r="B317" s="93"/>
      <c r="C317" s="94"/>
      <c r="D317" s="12" t="s">
        <v>23</v>
      </c>
      <c r="E317" s="10" t="s">
        <v>12</v>
      </c>
      <c r="F317" s="45">
        <f>F309*J317/100</f>
        <v>72582.06986799999</v>
      </c>
      <c r="G317" s="45">
        <f>G309*J317/100</f>
        <v>72582.06986799999</v>
      </c>
      <c r="H317" s="59">
        <v>0</v>
      </c>
      <c r="J317" s="37">
        <v>18.13</v>
      </c>
    </row>
    <row r="318" spans="1:10" ht="25.5">
      <c r="A318" s="92"/>
      <c r="B318" s="93"/>
      <c r="C318" s="94"/>
      <c r="D318" s="12" t="s">
        <v>24</v>
      </c>
      <c r="E318" s="10" t="s">
        <v>17</v>
      </c>
      <c r="F318" s="47">
        <f>F309*J318/100</f>
        <v>93720.146476</v>
      </c>
      <c r="G318" s="47">
        <f>G309*J318/100</f>
        <v>93720.146476</v>
      </c>
      <c r="H318" s="59">
        <v>0</v>
      </c>
      <c r="J318" s="37">
        <v>23.41</v>
      </c>
    </row>
    <row r="319" spans="1:8" ht="13.5" thickBot="1">
      <c r="A319" s="95"/>
      <c r="B319" s="96"/>
      <c r="C319" s="97"/>
      <c r="D319" s="17" t="s">
        <v>26</v>
      </c>
      <c r="E319" s="17" t="s">
        <v>27</v>
      </c>
      <c r="F319" s="14">
        <v>0</v>
      </c>
      <c r="G319" s="22">
        <v>14650</v>
      </c>
      <c r="H319" s="60">
        <v>0</v>
      </c>
    </row>
    <row r="320" spans="1:8" ht="22.5">
      <c r="A320" s="51" t="s">
        <v>106</v>
      </c>
      <c r="B320" s="52" t="s">
        <v>107</v>
      </c>
      <c r="C320" s="53" t="s">
        <v>131</v>
      </c>
      <c r="D320" s="54" t="s">
        <v>8</v>
      </c>
      <c r="E320" s="54"/>
      <c r="F320" s="29">
        <f>F321+F322</f>
        <v>403093.43</v>
      </c>
      <c r="G320" s="29">
        <f>G321+G322</f>
        <v>403093.43</v>
      </c>
      <c r="H320" s="58">
        <v>0</v>
      </c>
    </row>
    <row r="321" spans="1:8" ht="12.75">
      <c r="A321" s="89"/>
      <c r="B321" s="90"/>
      <c r="C321" s="91"/>
      <c r="D321" s="11" t="s">
        <v>72</v>
      </c>
      <c r="E321" s="10" t="s">
        <v>12</v>
      </c>
      <c r="F321" s="10">
        <v>85185</v>
      </c>
      <c r="G321" s="10">
        <v>85185</v>
      </c>
      <c r="H321" s="59">
        <v>0</v>
      </c>
    </row>
    <row r="322" spans="1:8" ht="12.75">
      <c r="A322" s="92"/>
      <c r="B322" s="93"/>
      <c r="C322" s="94"/>
      <c r="D322" s="11" t="s">
        <v>11</v>
      </c>
      <c r="E322" s="10" t="s">
        <v>12</v>
      </c>
      <c r="F322" s="10">
        <v>317908.43</v>
      </c>
      <c r="G322" s="10">
        <v>317908.43</v>
      </c>
      <c r="H322" s="59">
        <v>0</v>
      </c>
    </row>
    <row r="323" spans="1:8" ht="12.75">
      <c r="A323" s="92"/>
      <c r="B323" s="93"/>
      <c r="C323" s="94"/>
      <c r="D323" s="8" t="s">
        <v>13</v>
      </c>
      <c r="E323" s="8"/>
      <c r="F323" s="10"/>
      <c r="G323" s="10"/>
      <c r="H323" s="59"/>
    </row>
    <row r="324" spans="1:10" ht="12.75">
      <c r="A324" s="92"/>
      <c r="B324" s="93"/>
      <c r="C324" s="94"/>
      <c r="D324" s="12" t="s">
        <v>14</v>
      </c>
      <c r="E324" s="10" t="s">
        <v>15</v>
      </c>
      <c r="F324" s="45">
        <f>F322*J324/100</f>
        <v>49275.80665</v>
      </c>
      <c r="G324" s="45">
        <f>G322*J324/100</f>
        <v>49275.80665</v>
      </c>
      <c r="H324" s="59">
        <v>0</v>
      </c>
      <c r="J324" s="37">
        <v>15.5</v>
      </c>
    </row>
    <row r="325" spans="1:10" ht="12.75">
      <c r="A325" s="92"/>
      <c r="B325" s="93"/>
      <c r="C325" s="94"/>
      <c r="D325" s="12" t="s">
        <v>16</v>
      </c>
      <c r="E325" s="10" t="s">
        <v>17</v>
      </c>
      <c r="F325" s="45">
        <f>F322*J325/100</f>
        <v>46382.839937</v>
      </c>
      <c r="G325" s="45">
        <f>G322*J325/100</f>
        <v>46382.839937</v>
      </c>
      <c r="H325" s="59">
        <v>0</v>
      </c>
      <c r="J325" s="37">
        <v>14.59</v>
      </c>
    </row>
    <row r="326" spans="1:10" ht="12.75">
      <c r="A326" s="92"/>
      <c r="B326" s="93"/>
      <c r="C326" s="94"/>
      <c r="D326" s="12" t="s">
        <v>18</v>
      </c>
      <c r="E326" s="10" t="s">
        <v>17</v>
      </c>
      <c r="F326" s="45">
        <f>F322*J326/100</f>
        <v>25432.6744</v>
      </c>
      <c r="G326" s="45">
        <f>G322*J326/100</f>
        <v>25432.6744</v>
      </c>
      <c r="H326" s="59">
        <v>0</v>
      </c>
      <c r="J326" s="37">
        <v>8</v>
      </c>
    </row>
    <row r="327" spans="1:10" ht="12.75">
      <c r="A327" s="92"/>
      <c r="B327" s="93"/>
      <c r="C327" s="94"/>
      <c r="D327" s="12" t="s">
        <v>19</v>
      </c>
      <c r="E327" s="10" t="s">
        <v>17</v>
      </c>
      <c r="F327" s="45">
        <f>F322*J327/100</f>
        <v>40628.697353999996</v>
      </c>
      <c r="G327" s="45">
        <f>G322*J327/100</f>
        <v>40628.697353999996</v>
      </c>
      <c r="H327" s="59">
        <v>0</v>
      </c>
      <c r="J327" s="37">
        <v>12.78</v>
      </c>
    </row>
    <row r="328" spans="1:10" ht="12.75">
      <c r="A328" s="92"/>
      <c r="B328" s="93"/>
      <c r="C328" s="94"/>
      <c r="D328" s="12" t="s">
        <v>20</v>
      </c>
      <c r="E328" s="10" t="s">
        <v>17</v>
      </c>
      <c r="F328" s="45">
        <f>F322*J328/100</f>
        <v>23334.478762</v>
      </c>
      <c r="G328" s="45">
        <f>G322*J328/100</f>
        <v>23334.478762</v>
      </c>
      <c r="H328" s="59">
        <v>0</v>
      </c>
      <c r="J328" s="37">
        <v>7.34</v>
      </c>
    </row>
    <row r="329" spans="1:10" ht="12.75">
      <c r="A329" s="92"/>
      <c r="B329" s="93"/>
      <c r="C329" s="94"/>
      <c r="D329" s="12" t="s">
        <v>21</v>
      </c>
      <c r="E329" s="10" t="s">
        <v>22</v>
      </c>
      <c r="F329" s="45">
        <f>F322*J329/100</f>
        <v>794.771075</v>
      </c>
      <c r="G329" s="45">
        <f>G322*J329/100</f>
        <v>794.771075</v>
      </c>
      <c r="H329" s="59">
        <v>0</v>
      </c>
      <c r="J329" s="37">
        <v>0.25</v>
      </c>
    </row>
    <row r="330" spans="1:10" ht="12.75">
      <c r="A330" s="92"/>
      <c r="B330" s="93"/>
      <c r="C330" s="94"/>
      <c r="D330" s="12" t="s">
        <v>23</v>
      </c>
      <c r="E330" s="10" t="s">
        <v>12</v>
      </c>
      <c r="F330" s="45">
        <f>F322*J330/100</f>
        <v>57636.79835899999</v>
      </c>
      <c r="G330" s="45">
        <f>G322*J330/100</f>
        <v>57636.79835899999</v>
      </c>
      <c r="H330" s="59">
        <v>0</v>
      </c>
      <c r="J330" s="37">
        <v>18.13</v>
      </c>
    </row>
    <row r="331" spans="1:10" ht="26.25" thickBot="1">
      <c r="A331" s="92"/>
      <c r="B331" s="93"/>
      <c r="C331" s="94"/>
      <c r="D331" s="12" t="s">
        <v>24</v>
      </c>
      <c r="E331" s="10" t="s">
        <v>17</v>
      </c>
      <c r="F331" s="47">
        <f>F322*J331/100</f>
        <v>74422.363463</v>
      </c>
      <c r="G331" s="47">
        <f>G322*J331/100</f>
        <v>74422.363463</v>
      </c>
      <c r="H331" s="59">
        <v>0</v>
      </c>
      <c r="J331" s="37">
        <v>23.41</v>
      </c>
    </row>
    <row r="332" spans="1:8" ht="22.5">
      <c r="A332" s="51" t="s">
        <v>106</v>
      </c>
      <c r="B332" s="52" t="s">
        <v>107</v>
      </c>
      <c r="C332" s="53" t="s">
        <v>132</v>
      </c>
      <c r="D332" s="54" t="s">
        <v>8</v>
      </c>
      <c r="E332" s="54"/>
      <c r="F332" s="29">
        <f>F333+F334</f>
        <v>198994.49</v>
      </c>
      <c r="G332" s="29">
        <f>G333+G334</f>
        <v>198994.49</v>
      </c>
      <c r="H332" s="58">
        <v>0</v>
      </c>
    </row>
    <row r="333" spans="1:8" ht="12.75">
      <c r="A333" s="89"/>
      <c r="B333" s="90"/>
      <c r="C333" s="91"/>
      <c r="D333" s="11" t="s">
        <v>72</v>
      </c>
      <c r="E333" s="10" t="s">
        <v>12</v>
      </c>
      <c r="F333" s="10">
        <v>41580</v>
      </c>
      <c r="G333" s="10">
        <v>41580</v>
      </c>
      <c r="H333" s="59">
        <v>0</v>
      </c>
    </row>
    <row r="334" spans="1:8" ht="12.75">
      <c r="A334" s="92"/>
      <c r="B334" s="93"/>
      <c r="C334" s="94"/>
      <c r="D334" s="11" t="s">
        <v>11</v>
      </c>
      <c r="E334" s="10" t="s">
        <v>12</v>
      </c>
      <c r="F334" s="10">
        <v>157414.49</v>
      </c>
      <c r="G334" s="10">
        <v>157414.49</v>
      </c>
      <c r="H334" s="59">
        <v>0</v>
      </c>
    </row>
    <row r="335" spans="1:8" ht="12.75">
      <c r="A335" s="92"/>
      <c r="B335" s="93"/>
      <c r="C335" s="94"/>
      <c r="D335" s="8" t="s">
        <v>13</v>
      </c>
      <c r="E335" s="8"/>
      <c r="F335" s="10"/>
      <c r="G335" s="10"/>
      <c r="H335" s="59"/>
    </row>
    <row r="336" spans="1:10" ht="12.75">
      <c r="A336" s="92"/>
      <c r="B336" s="93"/>
      <c r="C336" s="94"/>
      <c r="D336" s="12" t="s">
        <v>14</v>
      </c>
      <c r="E336" s="10" t="s">
        <v>15</v>
      </c>
      <c r="F336" s="45">
        <f>F334*J336/100</f>
        <v>24399.245949999997</v>
      </c>
      <c r="G336" s="45">
        <f>G334*J336/100</f>
        <v>24399.245949999997</v>
      </c>
      <c r="H336" s="59">
        <v>0</v>
      </c>
      <c r="J336" s="37">
        <v>15.5</v>
      </c>
    </row>
    <row r="337" spans="1:10" ht="12.75">
      <c r="A337" s="92"/>
      <c r="B337" s="93"/>
      <c r="C337" s="94"/>
      <c r="D337" s="12" t="s">
        <v>16</v>
      </c>
      <c r="E337" s="10" t="s">
        <v>17</v>
      </c>
      <c r="F337" s="45">
        <f>F334*J337/100</f>
        <v>22966.774091</v>
      </c>
      <c r="G337" s="45">
        <f>G334*J337/100</f>
        <v>22966.774091</v>
      </c>
      <c r="H337" s="59">
        <v>0</v>
      </c>
      <c r="J337" s="37">
        <v>14.59</v>
      </c>
    </row>
    <row r="338" spans="1:10" ht="12.75">
      <c r="A338" s="92"/>
      <c r="B338" s="93"/>
      <c r="C338" s="94"/>
      <c r="D338" s="12" t="s">
        <v>18</v>
      </c>
      <c r="E338" s="10" t="s">
        <v>17</v>
      </c>
      <c r="F338" s="45">
        <f>F334*J338/100</f>
        <v>12593.1592</v>
      </c>
      <c r="G338" s="45">
        <f>G334*J338/100</f>
        <v>12593.1592</v>
      </c>
      <c r="H338" s="59">
        <v>0</v>
      </c>
      <c r="J338" s="37">
        <v>8</v>
      </c>
    </row>
    <row r="339" spans="1:10" ht="12.75">
      <c r="A339" s="92"/>
      <c r="B339" s="93"/>
      <c r="C339" s="94"/>
      <c r="D339" s="12" t="s">
        <v>19</v>
      </c>
      <c r="E339" s="10" t="s">
        <v>17</v>
      </c>
      <c r="F339" s="45">
        <f>F334*J339/100</f>
        <v>20117.571821999998</v>
      </c>
      <c r="G339" s="45">
        <f>G334*J339/100</f>
        <v>20117.571821999998</v>
      </c>
      <c r="H339" s="59">
        <v>0</v>
      </c>
      <c r="J339" s="37">
        <v>12.78</v>
      </c>
    </row>
    <row r="340" spans="1:10" ht="12.75">
      <c r="A340" s="92"/>
      <c r="B340" s="93"/>
      <c r="C340" s="94"/>
      <c r="D340" s="12" t="s">
        <v>20</v>
      </c>
      <c r="E340" s="10" t="s">
        <v>17</v>
      </c>
      <c r="F340" s="45">
        <f>F334*J340/100</f>
        <v>11554.223565999999</v>
      </c>
      <c r="G340" s="45">
        <f>G334*J340/100</f>
        <v>11554.223565999999</v>
      </c>
      <c r="H340" s="59">
        <v>0</v>
      </c>
      <c r="J340" s="37">
        <v>7.34</v>
      </c>
    </row>
    <row r="341" spans="1:10" ht="12.75">
      <c r="A341" s="92"/>
      <c r="B341" s="93"/>
      <c r="C341" s="94"/>
      <c r="D341" s="12" t="s">
        <v>21</v>
      </c>
      <c r="E341" s="10" t="s">
        <v>22</v>
      </c>
      <c r="F341" s="45">
        <f>F334*J341/100</f>
        <v>393.536225</v>
      </c>
      <c r="G341" s="45">
        <f>G334*J341/100</f>
        <v>393.536225</v>
      </c>
      <c r="H341" s="59">
        <v>0</v>
      </c>
      <c r="J341" s="37">
        <v>0.25</v>
      </c>
    </row>
    <row r="342" spans="1:10" ht="12.75">
      <c r="A342" s="92"/>
      <c r="B342" s="93"/>
      <c r="C342" s="94"/>
      <c r="D342" s="12" t="s">
        <v>23</v>
      </c>
      <c r="E342" s="10" t="s">
        <v>12</v>
      </c>
      <c r="F342" s="45">
        <f>F334*J342/100</f>
        <v>28539.247036999994</v>
      </c>
      <c r="G342" s="45">
        <f>G334*J342/100</f>
        <v>28539.247036999994</v>
      </c>
      <c r="H342" s="59">
        <v>0</v>
      </c>
      <c r="J342" s="37">
        <v>18.13</v>
      </c>
    </row>
    <row r="343" spans="1:10" ht="26.25" thickBot="1">
      <c r="A343" s="92"/>
      <c r="B343" s="93"/>
      <c r="C343" s="94"/>
      <c r="D343" s="12" t="s">
        <v>24</v>
      </c>
      <c r="E343" s="10" t="s">
        <v>17</v>
      </c>
      <c r="F343" s="47">
        <f>F334*J343/100</f>
        <v>36850.732109</v>
      </c>
      <c r="G343" s="47">
        <f>G334*J343/100</f>
        <v>36850.732109</v>
      </c>
      <c r="H343" s="59">
        <v>0</v>
      </c>
      <c r="J343" s="37">
        <v>23.41</v>
      </c>
    </row>
    <row r="344" spans="1:8" ht="22.5">
      <c r="A344" s="51" t="s">
        <v>106</v>
      </c>
      <c r="B344" s="52" t="s">
        <v>107</v>
      </c>
      <c r="C344" s="53" t="s">
        <v>133</v>
      </c>
      <c r="D344" s="54" t="s">
        <v>8</v>
      </c>
      <c r="E344" s="54"/>
      <c r="F344" s="29">
        <f>F345+F346</f>
        <v>314601.26</v>
      </c>
      <c r="G344" s="29">
        <f>G345+G346</f>
        <v>314601.26</v>
      </c>
      <c r="H344" s="58">
        <v>0</v>
      </c>
    </row>
    <row r="345" spans="1:8" ht="12.75">
      <c r="A345" s="89"/>
      <c r="B345" s="90"/>
      <c r="C345" s="91"/>
      <c r="D345" s="11" t="s">
        <v>72</v>
      </c>
      <c r="E345" s="10" t="s">
        <v>12</v>
      </c>
      <c r="F345" s="10">
        <v>69660.79</v>
      </c>
      <c r="G345" s="10">
        <v>69660.79</v>
      </c>
      <c r="H345" s="59">
        <v>0</v>
      </c>
    </row>
    <row r="346" spans="1:8" ht="12.75">
      <c r="A346" s="92"/>
      <c r="B346" s="93"/>
      <c r="C346" s="94"/>
      <c r="D346" s="11" t="s">
        <v>11</v>
      </c>
      <c r="E346" s="10" t="s">
        <v>12</v>
      </c>
      <c r="F346" s="10">
        <v>244940.47</v>
      </c>
      <c r="G346" s="10">
        <v>244940.47</v>
      </c>
      <c r="H346" s="59">
        <v>0</v>
      </c>
    </row>
    <row r="347" spans="1:8" ht="12.75">
      <c r="A347" s="92"/>
      <c r="B347" s="93"/>
      <c r="C347" s="94"/>
      <c r="D347" s="8" t="s">
        <v>13</v>
      </c>
      <c r="E347" s="8"/>
      <c r="F347" s="10"/>
      <c r="G347" s="10"/>
      <c r="H347" s="59"/>
    </row>
    <row r="348" spans="1:10" ht="12.75">
      <c r="A348" s="92"/>
      <c r="B348" s="93"/>
      <c r="C348" s="94"/>
      <c r="D348" s="12" t="s">
        <v>14</v>
      </c>
      <c r="E348" s="10" t="s">
        <v>15</v>
      </c>
      <c r="F348" s="45">
        <f>F346*J348/100</f>
        <v>37965.77285</v>
      </c>
      <c r="G348" s="45">
        <f>G346*J348/100</f>
        <v>37965.77285</v>
      </c>
      <c r="H348" s="59">
        <v>0</v>
      </c>
      <c r="J348" s="37">
        <v>15.5</v>
      </c>
    </row>
    <row r="349" spans="1:10" ht="12.75">
      <c r="A349" s="92"/>
      <c r="B349" s="93"/>
      <c r="C349" s="94"/>
      <c r="D349" s="12" t="s">
        <v>16</v>
      </c>
      <c r="E349" s="10" t="s">
        <v>17</v>
      </c>
      <c r="F349" s="45">
        <f>F346*J349/100</f>
        <v>35736.814572999996</v>
      </c>
      <c r="G349" s="45">
        <f>G346*J349/100</f>
        <v>35736.814572999996</v>
      </c>
      <c r="H349" s="59">
        <v>0</v>
      </c>
      <c r="J349" s="37">
        <v>14.59</v>
      </c>
    </row>
    <row r="350" spans="1:10" ht="12.75">
      <c r="A350" s="92"/>
      <c r="B350" s="93"/>
      <c r="C350" s="94"/>
      <c r="D350" s="12" t="s">
        <v>18</v>
      </c>
      <c r="E350" s="10" t="s">
        <v>17</v>
      </c>
      <c r="F350" s="45">
        <f>F346*J350/100</f>
        <v>19595.2376</v>
      </c>
      <c r="G350" s="45">
        <f>G346*J350/100</f>
        <v>19595.2376</v>
      </c>
      <c r="H350" s="59">
        <v>0</v>
      </c>
      <c r="J350" s="37">
        <v>8</v>
      </c>
    </row>
    <row r="351" spans="1:10" ht="12.75">
      <c r="A351" s="92"/>
      <c r="B351" s="93"/>
      <c r="C351" s="94"/>
      <c r="D351" s="12" t="s">
        <v>19</v>
      </c>
      <c r="E351" s="10" t="s">
        <v>17</v>
      </c>
      <c r="F351" s="45">
        <f>F346*J351/100</f>
        <v>31303.392065999997</v>
      </c>
      <c r="G351" s="45">
        <f>G346*J351/100</f>
        <v>31303.392065999997</v>
      </c>
      <c r="H351" s="59">
        <v>0</v>
      </c>
      <c r="J351" s="37">
        <v>12.78</v>
      </c>
    </row>
    <row r="352" spans="1:10" ht="12.75">
      <c r="A352" s="92"/>
      <c r="B352" s="93"/>
      <c r="C352" s="94"/>
      <c r="D352" s="12" t="s">
        <v>20</v>
      </c>
      <c r="E352" s="10" t="s">
        <v>17</v>
      </c>
      <c r="F352" s="45">
        <f>F346*J352/100</f>
        <v>17978.630498</v>
      </c>
      <c r="G352" s="45">
        <f>G346*J352/100</f>
        <v>17978.630498</v>
      </c>
      <c r="H352" s="59">
        <v>0</v>
      </c>
      <c r="J352" s="37">
        <v>7.34</v>
      </c>
    </row>
    <row r="353" spans="1:10" ht="12.75">
      <c r="A353" s="92"/>
      <c r="B353" s="93"/>
      <c r="C353" s="94"/>
      <c r="D353" s="12" t="s">
        <v>21</v>
      </c>
      <c r="E353" s="10" t="s">
        <v>22</v>
      </c>
      <c r="F353" s="45">
        <f>F346*J353/100</f>
        <v>612.351175</v>
      </c>
      <c r="G353" s="45">
        <f>G346*J353/100</f>
        <v>612.351175</v>
      </c>
      <c r="H353" s="59">
        <v>0</v>
      </c>
      <c r="J353" s="37">
        <v>0.25</v>
      </c>
    </row>
    <row r="354" spans="1:10" ht="12.75">
      <c r="A354" s="92"/>
      <c r="B354" s="93"/>
      <c r="C354" s="94"/>
      <c r="D354" s="12" t="s">
        <v>23</v>
      </c>
      <c r="E354" s="10" t="s">
        <v>12</v>
      </c>
      <c r="F354" s="45">
        <f>F346*J354/100</f>
        <v>44407.707211</v>
      </c>
      <c r="G354" s="45">
        <f>G346*J354/100</f>
        <v>44407.707211</v>
      </c>
      <c r="H354" s="59">
        <v>0</v>
      </c>
      <c r="J354" s="37">
        <v>18.13</v>
      </c>
    </row>
    <row r="355" spans="1:10" ht="26.25" thickBot="1">
      <c r="A355" s="92"/>
      <c r="B355" s="93"/>
      <c r="C355" s="94"/>
      <c r="D355" s="12" t="s">
        <v>24</v>
      </c>
      <c r="E355" s="10" t="s">
        <v>17</v>
      </c>
      <c r="F355" s="47">
        <f>F346*J355/100</f>
        <v>57340.56402700001</v>
      </c>
      <c r="G355" s="47">
        <f>G346*J355/100</f>
        <v>57340.56402700001</v>
      </c>
      <c r="H355" s="59">
        <v>0</v>
      </c>
      <c r="J355" s="37">
        <v>23.41</v>
      </c>
    </row>
    <row r="356" spans="1:8" ht="22.5">
      <c r="A356" s="51" t="s">
        <v>106</v>
      </c>
      <c r="B356" s="52" t="s">
        <v>107</v>
      </c>
      <c r="C356" s="53" t="s">
        <v>134</v>
      </c>
      <c r="D356" s="54" t="s">
        <v>8</v>
      </c>
      <c r="E356" s="54"/>
      <c r="F356" s="29">
        <f>F357+F358+F359+F369</f>
        <v>434554.58</v>
      </c>
      <c r="G356" s="29">
        <v>434554.58</v>
      </c>
      <c r="H356" s="58">
        <v>0</v>
      </c>
    </row>
    <row r="357" spans="1:8" ht="12.75">
      <c r="A357" s="89"/>
      <c r="B357" s="90"/>
      <c r="C357" s="91"/>
      <c r="D357" s="11" t="s">
        <v>72</v>
      </c>
      <c r="E357" s="10" t="s">
        <v>12</v>
      </c>
      <c r="F357" s="10">
        <v>89149.5</v>
      </c>
      <c r="G357" s="10">
        <v>89149.5</v>
      </c>
      <c r="H357" s="59">
        <v>0</v>
      </c>
    </row>
    <row r="358" spans="1:8" ht="12.75">
      <c r="A358" s="92"/>
      <c r="B358" s="93"/>
      <c r="C358" s="94"/>
      <c r="D358" s="11" t="s">
        <v>9</v>
      </c>
      <c r="E358" s="11" t="s">
        <v>135</v>
      </c>
      <c r="F358" s="10">
        <v>21600</v>
      </c>
      <c r="G358" s="10">
        <v>21600</v>
      </c>
      <c r="H358" s="59">
        <v>0</v>
      </c>
    </row>
    <row r="359" spans="1:8" ht="12.75">
      <c r="A359" s="92"/>
      <c r="B359" s="93"/>
      <c r="C359" s="94"/>
      <c r="D359" s="11" t="s">
        <v>11</v>
      </c>
      <c r="E359" s="10" t="s">
        <v>12</v>
      </c>
      <c r="F359" s="10">
        <v>323805.08</v>
      </c>
      <c r="G359" s="10">
        <v>323805.08</v>
      </c>
      <c r="H359" s="59">
        <v>0</v>
      </c>
    </row>
    <row r="360" spans="1:8" ht="12.75">
      <c r="A360" s="92"/>
      <c r="B360" s="93"/>
      <c r="C360" s="94"/>
      <c r="D360" s="8" t="s">
        <v>13</v>
      </c>
      <c r="E360" s="8"/>
      <c r="F360" s="10"/>
      <c r="G360" s="10"/>
      <c r="H360" s="59"/>
    </row>
    <row r="361" spans="1:10" ht="12.75">
      <c r="A361" s="92"/>
      <c r="B361" s="93"/>
      <c r="C361" s="94"/>
      <c r="D361" s="12" t="s">
        <v>14</v>
      </c>
      <c r="E361" s="10" t="s">
        <v>15</v>
      </c>
      <c r="F361" s="45">
        <f>F359*J361/100</f>
        <v>50189.7874</v>
      </c>
      <c r="G361" s="45">
        <f>G359*J361/100</f>
        <v>50189.7874</v>
      </c>
      <c r="H361" s="59">
        <v>0</v>
      </c>
      <c r="J361" s="37">
        <v>15.5</v>
      </c>
    </row>
    <row r="362" spans="1:10" ht="12.75">
      <c r="A362" s="92"/>
      <c r="B362" s="93"/>
      <c r="C362" s="94"/>
      <c r="D362" s="12" t="s">
        <v>16</v>
      </c>
      <c r="E362" s="10" t="s">
        <v>17</v>
      </c>
      <c r="F362" s="45">
        <f>F359*J362/100</f>
        <v>47243.161172</v>
      </c>
      <c r="G362" s="45">
        <f>G359*J362/100</f>
        <v>47243.161172</v>
      </c>
      <c r="H362" s="59">
        <v>0</v>
      </c>
      <c r="J362" s="37">
        <v>14.59</v>
      </c>
    </row>
    <row r="363" spans="1:10" ht="12.75">
      <c r="A363" s="92"/>
      <c r="B363" s="93"/>
      <c r="C363" s="94"/>
      <c r="D363" s="12" t="s">
        <v>18</v>
      </c>
      <c r="E363" s="10" t="s">
        <v>17</v>
      </c>
      <c r="F363" s="45">
        <f>F359*J363/100</f>
        <v>25904.4064</v>
      </c>
      <c r="G363" s="45">
        <f>G359*J363/100</f>
        <v>25904.4064</v>
      </c>
      <c r="H363" s="59">
        <v>0</v>
      </c>
      <c r="J363" s="37">
        <v>8</v>
      </c>
    </row>
    <row r="364" spans="1:10" ht="12.75">
      <c r="A364" s="92"/>
      <c r="B364" s="93"/>
      <c r="C364" s="94"/>
      <c r="D364" s="12" t="s">
        <v>19</v>
      </c>
      <c r="E364" s="10" t="s">
        <v>17</v>
      </c>
      <c r="F364" s="45">
        <f>F359*J364/100</f>
        <v>41382.289224</v>
      </c>
      <c r="G364" s="45">
        <f>G359*J364/100</f>
        <v>41382.289224</v>
      </c>
      <c r="H364" s="59">
        <v>0</v>
      </c>
      <c r="J364" s="37">
        <v>12.78</v>
      </c>
    </row>
    <row r="365" spans="1:10" ht="12.75">
      <c r="A365" s="92"/>
      <c r="B365" s="93"/>
      <c r="C365" s="94"/>
      <c r="D365" s="12" t="s">
        <v>20</v>
      </c>
      <c r="E365" s="10" t="s">
        <v>17</v>
      </c>
      <c r="F365" s="45">
        <f>F359*J365/100</f>
        <v>23767.292872</v>
      </c>
      <c r="G365" s="45">
        <f>G359*J365/100</f>
        <v>23767.292872</v>
      </c>
      <c r="H365" s="59">
        <v>0</v>
      </c>
      <c r="J365" s="37">
        <v>7.34</v>
      </c>
    </row>
    <row r="366" spans="1:10" ht="12.75">
      <c r="A366" s="92"/>
      <c r="B366" s="93"/>
      <c r="C366" s="94"/>
      <c r="D366" s="12" t="s">
        <v>21</v>
      </c>
      <c r="E366" s="10" t="s">
        <v>22</v>
      </c>
      <c r="F366" s="45">
        <f>F359*J366/100</f>
        <v>809.5127</v>
      </c>
      <c r="G366" s="45">
        <f>G359*J366/100</f>
        <v>809.5127</v>
      </c>
      <c r="H366" s="59">
        <v>0</v>
      </c>
      <c r="J366" s="37">
        <v>0.25</v>
      </c>
    </row>
    <row r="367" spans="1:10" ht="12.75">
      <c r="A367" s="92"/>
      <c r="B367" s="93"/>
      <c r="C367" s="94"/>
      <c r="D367" s="12" t="s">
        <v>23</v>
      </c>
      <c r="E367" s="10" t="s">
        <v>12</v>
      </c>
      <c r="F367" s="45">
        <f>F359*J367/100</f>
        <v>58705.861004</v>
      </c>
      <c r="G367" s="45">
        <f>G359*J367/100</f>
        <v>58705.861004</v>
      </c>
      <c r="H367" s="59">
        <v>0</v>
      </c>
      <c r="J367" s="37">
        <v>18.13</v>
      </c>
    </row>
    <row r="368" spans="1:10" ht="25.5">
      <c r="A368" s="92"/>
      <c r="B368" s="93"/>
      <c r="C368" s="94"/>
      <c r="D368" s="12" t="s">
        <v>24</v>
      </c>
      <c r="E368" s="10" t="s">
        <v>17</v>
      </c>
      <c r="F368" s="47">
        <f>F359*J368/100</f>
        <v>75802.769228</v>
      </c>
      <c r="G368" s="47">
        <f>G359*J368/100</f>
        <v>75802.769228</v>
      </c>
      <c r="H368" s="59">
        <v>0</v>
      </c>
      <c r="J368" s="37">
        <v>23.41</v>
      </c>
    </row>
    <row r="369" spans="1:8" ht="13.5" thickBot="1">
      <c r="A369" s="95"/>
      <c r="B369" s="96"/>
      <c r="C369" s="97"/>
      <c r="D369" s="17" t="s">
        <v>26</v>
      </c>
      <c r="E369" s="17" t="s">
        <v>27</v>
      </c>
      <c r="F369" s="14"/>
      <c r="G369" s="22">
        <v>36875</v>
      </c>
      <c r="H369" s="60">
        <v>0</v>
      </c>
    </row>
    <row r="370" spans="1:8" ht="22.5">
      <c r="A370" s="51" t="s">
        <v>106</v>
      </c>
      <c r="B370" s="52" t="s">
        <v>107</v>
      </c>
      <c r="C370" s="53" t="s">
        <v>136</v>
      </c>
      <c r="D370" s="54" t="s">
        <v>8</v>
      </c>
      <c r="E370" s="54"/>
      <c r="F370" s="29">
        <f>F371+F372+F373+F383</f>
        <v>339066.88</v>
      </c>
      <c r="G370" s="29">
        <v>339066.88</v>
      </c>
      <c r="H370" s="58">
        <v>0</v>
      </c>
    </row>
    <row r="371" spans="1:8" ht="12.75">
      <c r="A371" s="89"/>
      <c r="B371" s="90"/>
      <c r="C371" s="91"/>
      <c r="D371" s="11" t="s">
        <v>72</v>
      </c>
      <c r="E371" s="10" t="s">
        <v>12</v>
      </c>
      <c r="F371" s="10">
        <v>76140</v>
      </c>
      <c r="G371" s="10">
        <v>76140</v>
      </c>
      <c r="H371" s="59">
        <v>0</v>
      </c>
    </row>
    <row r="372" spans="1:8" ht="12.75">
      <c r="A372" s="92"/>
      <c r="B372" s="93"/>
      <c r="C372" s="94"/>
      <c r="D372" s="11" t="s">
        <v>9</v>
      </c>
      <c r="E372" s="11" t="s">
        <v>135</v>
      </c>
      <c r="F372" s="10">
        <v>17280</v>
      </c>
      <c r="G372" s="10">
        <v>17280</v>
      </c>
      <c r="H372" s="59">
        <v>0</v>
      </c>
    </row>
    <row r="373" spans="1:8" ht="12.75">
      <c r="A373" s="92"/>
      <c r="B373" s="93"/>
      <c r="C373" s="94"/>
      <c r="D373" s="11" t="s">
        <v>11</v>
      </c>
      <c r="E373" s="10" t="s">
        <v>12</v>
      </c>
      <c r="F373" s="10">
        <v>245646.88</v>
      </c>
      <c r="G373" s="10">
        <v>245646.88</v>
      </c>
      <c r="H373" s="59">
        <v>0</v>
      </c>
    </row>
    <row r="374" spans="1:8" ht="12.75">
      <c r="A374" s="92"/>
      <c r="B374" s="93"/>
      <c r="C374" s="94"/>
      <c r="D374" s="8" t="s">
        <v>13</v>
      </c>
      <c r="E374" s="8"/>
      <c r="F374" s="10"/>
      <c r="G374" s="10"/>
      <c r="H374" s="59"/>
    </row>
    <row r="375" spans="1:10" ht="12.75">
      <c r="A375" s="92"/>
      <c r="B375" s="93"/>
      <c r="C375" s="94"/>
      <c r="D375" s="12" t="s">
        <v>14</v>
      </c>
      <c r="E375" s="10" t="s">
        <v>15</v>
      </c>
      <c r="F375" s="45">
        <f>F373*J375/100</f>
        <v>38075.2664</v>
      </c>
      <c r="G375" s="45">
        <f>G373*J375/100</f>
        <v>38075.2664</v>
      </c>
      <c r="H375" s="59">
        <v>0</v>
      </c>
      <c r="J375" s="37">
        <v>15.5</v>
      </c>
    </row>
    <row r="376" spans="1:10" ht="12.75">
      <c r="A376" s="92"/>
      <c r="B376" s="93"/>
      <c r="C376" s="94"/>
      <c r="D376" s="12" t="s">
        <v>16</v>
      </c>
      <c r="E376" s="10" t="s">
        <v>17</v>
      </c>
      <c r="F376" s="45">
        <f>F373*J376/100</f>
        <v>35839.879792</v>
      </c>
      <c r="G376" s="45">
        <f>G373*J376/100</f>
        <v>35839.879792</v>
      </c>
      <c r="H376" s="59">
        <v>0</v>
      </c>
      <c r="J376" s="37">
        <v>14.59</v>
      </c>
    </row>
    <row r="377" spans="1:10" ht="12.75">
      <c r="A377" s="92"/>
      <c r="B377" s="93"/>
      <c r="C377" s="94"/>
      <c r="D377" s="12" t="s">
        <v>18</v>
      </c>
      <c r="E377" s="10" t="s">
        <v>17</v>
      </c>
      <c r="F377" s="45">
        <f>F373*J377/100</f>
        <v>19651.7504</v>
      </c>
      <c r="G377" s="45">
        <f>G373*J377/100</f>
        <v>19651.7504</v>
      </c>
      <c r="H377" s="59">
        <v>0</v>
      </c>
      <c r="J377" s="37">
        <v>8</v>
      </c>
    </row>
    <row r="378" spans="1:10" ht="12.75">
      <c r="A378" s="92"/>
      <c r="B378" s="93"/>
      <c r="C378" s="94"/>
      <c r="D378" s="12" t="s">
        <v>19</v>
      </c>
      <c r="E378" s="10" t="s">
        <v>17</v>
      </c>
      <c r="F378" s="45">
        <f>F373*J378/100</f>
        <v>31393.671264</v>
      </c>
      <c r="G378" s="45">
        <f>G373*J378/100</f>
        <v>31393.671264</v>
      </c>
      <c r="H378" s="59">
        <v>0</v>
      </c>
      <c r="J378" s="37">
        <v>12.78</v>
      </c>
    </row>
    <row r="379" spans="1:10" ht="12.75">
      <c r="A379" s="92"/>
      <c r="B379" s="93"/>
      <c r="C379" s="94"/>
      <c r="D379" s="12" t="s">
        <v>20</v>
      </c>
      <c r="E379" s="10" t="s">
        <v>17</v>
      </c>
      <c r="F379" s="45">
        <f>F373*J379/100</f>
        <v>18030.480992</v>
      </c>
      <c r="G379" s="45">
        <f>G373*J379/100</f>
        <v>18030.480992</v>
      </c>
      <c r="H379" s="59">
        <v>0</v>
      </c>
      <c r="J379" s="37">
        <v>7.34</v>
      </c>
    </row>
    <row r="380" spans="1:10" ht="12.75">
      <c r="A380" s="92"/>
      <c r="B380" s="93"/>
      <c r="C380" s="94"/>
      <c r="D380" s="12" t="s">
        <v>21</v>
      </c>
      <c r="E380" s="10" t="s">
        <v>22</v>
      </c>
      <c r="F380" s="45">
        <f>F373*J380/100</f>
        <v>614.1172</v>
      </c>
      <c r="G380" s="45">
        <f>G373*J380/100</f>
        <v>614.1172</v>
      </c>
      <c r="H380" s="59">
        <v>0</v>
      </c>
      <c r="J380" s="37">
        <v>0.25</v>
      </c>
    </row>
    <row r="381" spans="1:10" ht="12.75">
      <c r="A381" s="92"/>
      <c r="B381" s="93"/>
      <c r="C381" s="94"/>
      <c r="D381" s="12" t="s">
        <v>23</v>
      </c>
      <c r="E381" s="10" t="s">
        <v>12</v>
      </c>
      <c r="F381" s="45">
        <f>F373*J381/100</f>
        <v>44535.779343999995</v>
      </c>
      <c r="G381" s="45">
        <f>G373*J381/100</f>
        <v>44535.779343999995</v>
      </c>
      <c r="H381" s="59">
        <v>0</v>
      </c>
      <c r="J381" s="37">
        <v>18.13</v>
      </c>
    </row>
    <row r="382" spans="1:10" ht="25.5">
      <c r="A382" s="92"/>
      <c r="B382" s="93"/>
      <c r="C382" s="94"/>
      <c r="D382" s="12" t="s">
        <v>24</v>
      </c>
      <c r="E382" s="10" t="s">
        <v>17</v>
      </c>
      <c r="F382" s="47">
        <f>F373*J382/100</f>
        <v>57505.934608</v>
      </c>
      <c r="G382" s="47">
        <f>G373*J382/100</f>
        <v>57505.934608</v>
      </c>
      <c r="H382" s="59">
        <v>0</v>
      </c>
      <c r="J382" s="37">
        <v>23.41</v>
      </c>
    </row>
    <row r="383" spans="1:8" ht="13.5" thickBot="1">
      <c r="A383" s="95"/>
      <c r="B383" s="96"/>
      <c r="C383" s="97"/>
      <c r="D383" s="17" t="s">
        <v>26</v>
      </c>
      <c r="E383" s="17" t="s">
        <v>27</v>
      </c>
      <c r="F383" s="14"/>
      <c r="G383" s="22">
        <v>26044.38</v>
      </c>
      <c r="H383" s="60">
        <v>0</v>
      </c>
    </row>
    <row r="384" spans="1:8" ht="22.5">
      <c r="A384" s="51" t="s">
        <v>106</v>
      </c>
      <c r="B384" s="52" t="s">
        <v>107</v>
      </c>
      <c r="C384" s="53" t="s">
        <v>137</v>
      </c>
      <c r="D384" s="54" t="s">
        <v>8</v>
      </c>
      <c r="E384" s="54"/>
      <c r="F384" s="29">
        <f>F385+F386+F388+F398</f>
        <v>441339.39</v>
      </c>
      <c r="G384" s="29">
        <v>441339.39</v>
      </c>
      <c r="H384" s="58">
        <v>0</v>
      </c>
    </row>
    <row r="385" spans="1:8" ht="12.75">
      <c r="A385" s="89"/>
      <c r="B385" s="90"/>
      <c r="C385" s="91"/>
      <c r="D385" s="11" t="s">
        <v>72</v>
      </c>
      <c r="E385" s="10" t="s">
        <v>12</v>
      </c>
      <c r="F385" s="10">
        <v>90180</v>
      </c>
      <c r="G385" s="10">
        <v>90180</v>
      </c>
      <c r="H385" s="59">
        <v>0</v>
      </c>
    </row>
    <row r="386" spans="1:8" ht="12.75">
      <c r="A386" s="92"/>
      <c r="B386" s="93"/>
      <c r="C386" s="94"/>
      <c r="D386" s="11" t="s">
        <v>9</v>
      </c>
      <c r="E386" s="11" t="s">
        <v>135</v>
      </c>
      <c r="F386" s="10">
        <f>25650+F387</f>
        <v>26070</v>
      </c>
      <c r="G386" s="10">
        <f>25650+G387</f>
        <v>26070</v>
      </c>
      <c r="H386" s="59">
        <v>0</v>
      </c>
    </row>
    <row r="387" spans="1:8" ht="12.75" customHeight="1" hidden="1">
      <c r="A387" s="92"/>
      <c r="B387" s="93"/>
      <c r="C387" s="94"/>
      <c r="D387" s="11" t="s">
        <v>30</v>
      </c>
      <c r="E387" s="11"/>
      <c r="F387" s="24">
        <v>420</v>
      </c>
      <c r="G387" s="24">
        <v>420</v>
      </c>
      <c r="H387" s="59">
        <v>0</v>
      </c>
    </row>
    <row r="388" spans="1:8" ht="12.75">
      <c r="A388" s="92"/>
      <c r="B388" s="93"/>
      <c r="C388" s="94"/>
      <c r="D388" s="11" t="s">
        <v>11</v>
      </c>
      <c r="E388" s="10" t="s">
        <v>12</v>
      </c>
      <c r="F388" s="10">
        <v>325089.39</v>
      </c>
      <c r="G388" s="10">
        <v>325089.39</v>
      </c>
      <c r="H388" s="59">
        <v>0</v>
      </c>
    </row>
    <row r="389" spans="1:8" ht="12.75">
      <c r="A389" s="92"/>
      <c r="B389" s="93"/>
      <c r="C389" s="94"/>
      <c r="D389" s="8" t="s">
        <v>13</v>
      </c>
      <c r="E389" s="8"/>
      <c r="F389" s="10"/>
      <c r="G389" s="10"/>
      <c r="H389" s="59"/>
    </row>
    <row r="390" spans="1:10" ht="12.75">
      <c r="A390" s="92"/>
      <c r="B390" s="93"/>
      <c r="C390" s="94"/>
      <c r="D390" s="12" t="s">
        <v>14</v>
      </c>
      <c r="E390" s="10" t="s">
        <v>15</v>
      </c>
      <c r="F390" s="45">
        <f>F388*J390/100</f>
        <v>50388.85545</v>
      </c>
      <c r="G390" s="45">
        <f>G388*J390/100</f>
        <v>50388.85545</v>
      </c>
      <c r="H390" s="59">
        <v>0</v>
      </c>
      <c r="J390" s="37">
        <v>15.5</v>
      </c>
    </row>
    <row r="391" spans="1:10" ht="12.75">
      <c r="A391" s="92"/>
      <c r="B391" s="93"/>
      <c r="C391" s="94"/>
      <c r="D391" s="12" t="s">
        <v>16</v>
      </c>
      <c r="E391" s="10" t="s">
        <v>17</v>
      </c>
      <c r="F391" s="45">
        <f>F388*J391/100</f>
        <v>47430.542001</v>
      </c>
      <c r="G391" s="45">
        <f>G388*J391/100</f>
        <v>47430.542001</v>
      </c>
      <c r="H391" s="59">
        <v>0</v>
      </c>
      <c r="J391" s="37">
        <v>14.59</v>
      </c>
    </row>
    <row r="392" spans="1:10" ht="12.75">
      <c r="A392" s="92"/>
      <c r="B392" s="93"/>
      <c r="C392" s="94"/>
      <c r="D392" s="12" t="s">
        <v>18</v>
      </c>
      <c r="E392" s="10" t="s">
        <v>17</v>
      </c>
      <c r="F392" s="45">
        <f>F388*J392/100</f>
        <v>26007.1512</v>
      </c>
      <c r="G392" s="45">
        <f>G388*J392/100</f>
        <v>26007.1512</v>
      </c>
      <c r="H392" s="59">
        <v>0</v>
      </c>
      <c r="J392" s="37">
        <v>8</v>
      </c>
    </row>
    <row r="393" spans="1:10" ht="12.75">
      <c r="A393" s="92"/>
      <c r="B393" s="93"/>
      <c r="C393" s="94"/>
      <c r="D393" s="12" t="s">
        <v>19</v>
      </c>
      <c r="E393" s="10" t="s">
        <v>17</v>
      </c>
      <c r="F393" s="45">
        <f>F388*J393/100</f>
        <v>41546.424042</v>
      </c>
      <c r="G393" s="45">
        <f>G388*J393/100</f>
        <v>41546.424042</v>
      </c>
      <c r="H393" s="59">
        <v>0</v>
      </c>
      <c r="J393" s="37">
        <v>12.78</v>
      </c>
    </row>
    <row r="394" spans="1:10" ht="12.75">
      <c r="A394" s="92"/>
      <c r="B394" s="93"/>
      <c r="C394" s="94"/>
      <c r="D394" s="12" t="s">
        <v>20</v>
      </c>
      <c r="E394" s="10" t="s">
        <v>17</v>
      </c>
      <c r="F394" s="45">
        <f>F388*J394/100</f>
        <v>23861.561225999998</v>
      </c>
      <c r="G394" s="45">
        <f>G388*J394/100</f>
        <v>23861.561225999998</v>
      </c>
      <c r="H394" s="59">
        <v>0</v>
      </c>
      <c r="J394" s="37">
        <v>7.34</v>
      </c>
    </row>
    <row r="395" spans="1:10" ht="12.75">
      <c r="A395" s="92"/>
      <c r="B395" s="93"/>
      <c r="C395" s="94"/>
      <c r="D395" s="12" t="s">
        <v>21</v>
      </c>
      <c r="E395" s="10" t="s">
        <v>22</v>
      </c>
      <c r="F395" s="45">
        <f>F388*J395/100</f>
        <v>812.723475</v>
      </c>
      <c r="G395" s="45">
        <f>G388*J395/100</f>
        <v>812.723475</v>
      </c>
      <c r="H395" s="59">
        <v>0</v>
      </c>
      <c r="J395" s="37">
        <v>0.25</v>
      </c>
    </row>
    <row r="396" spans="1:10" ht="12.75">
      <c r="A396" s="92"/>
      <c r="B396" s="93"/>
      <c r="C396" s="94"/>
      <c r="D396" s="12" t="s">
        <v>23</v>
      </c>
      <c r="E396" s="10" t="s">
        <v>12</v>
      </c>
      <c r="F396" s="45">
        <f>F388*J396/100</f>
        <v>58938.706407000005</v>
      </c>
      <c r="G396" s="45">
        <f>G388*J396/100</f>
        <v>58938.706407000005</v>
      </c>
      <c r="H396" s="59">
        <v>0</v>
      </c>
      <c r="J396" s="37">
        <v>18.13</v>
      </c>
    </row>
    <row r="397" spans="1:10" ht="25.5">
      <c r="A397" s="92"/>
      <c r="B397" s="93"/>
      <c r="C397" s="94"/>
      <c r="D397" s="12" t="s">
        <v>24</v>
      </c>
      <c r="E397" s="10" t="s">
        <v>17</v>
      </c>
      <c r="F397" s="47">
        <f>F388*J397/100</f>
        <v>76103.42619900001</v>
      </c>
      <c r="G397" s="47">
        <f>G388*J397/100</f>
        <v>76103.42619900001</v>
      </c>
      <c r="H397" s="59">
        <v>0</v>
      </c>
      <c r="J397" s="37">
        <v>23.41</v>
      </c>
    </row>
    <row r="398" spans="1:8" ht="13.5" thickBot="1">
      <c r="A398" s="95"/>
      <c r="B398" s="96"/>
      <c r="C398" s="97"/>
      <c r="D398" s="17" t="s">
        <v>26</v>
      </c>
      <c r="E398" s="17" t="s">
        <v>27</v>
      </c>
      <c r="F398" s="14">
        <v>0</v>
      </c>
      <c r="G398" s="22">
        <v>58112.5</v>
      </c>
      <c r="H398" s="60">
        <v>0</v>
      </c>
    </row>
    <row r="399" spans="1:8" ht="22.5">
      <c r="A399" s="51" t="s">
        <v>106</v>
      </c>
      <c r="B399" s="52" t="s">
        <v>107</v>
      </c>
      <c r="C399" s="53" t="s">
        <v>138</v>
      </c>
      <c r="D399" s="54" t="s">
        <v>8</v>
      </c>
      <c r="E399" s="54"/>
      <c r="F399" s="29">
        <f>F400+F401+F403+F413</f>
        <v>861498.11</v>
      </c>
      <c r="G399" s="29">
        <v>861498.11</v>
      </c>
      <c r="H399" s="58">
        <v>0</v>
      </c>
    </row>
    <row r="400" spans="1:8" ht="12.75">
      <c r="A400" s="89"/>
      <c r="B400" s="90"/>
      <c r="C400" s="91"/>
      <c r="D400" s="11" t="s">
        <v>72</v>
      </c>
      <c r="E400" s="10" t="s">
        <v>12</v>
      </c>
      <c r="F400" s="10">
        <v>174960</v>
      </c>
      <c r="G400" s="10">
        <v>174960</v>
      </c>
      <c r="H400" s="59">
        <v>0</v>
      </c>
    </row>
    <row r="401" spans="1:8" ht="12.75">
      <c r="A401" s="92"/>
      <c r="B401" s="93"/>
      <c r="C401" s="94"/>
      <c r="D401" s="11" t="s">
        <v>9</v>
      </c>
      <c r="E401" s="11" t="s">
        <v>135</v>
      </c>
      <c r="F401" s="10">
        <f>46395+F402</f>
        <v>46815</v>
      </c>
      <c r="G401" s="10">
        <f>46395+G402</f>
        <v>46815</v>
      </c>
      <c r="H401" s="59">
        <v>0</v>
      </c>
    </row>
    <row r="402" spans="1:8" ht="12.75" customHeight="1" hidden="1">
      <c r="A402" s="92"/>
      <c r="B402" s="93"/>
      <c r="C402" s="94"/>
      <c r="D402" s="11" t="s">
        <v>30</v>
      </c>
      <c r="E402" s="11"/>
      <c r="F402" s="24">
        <v>420</v>
      </c>
      <c r="G402" s="24">
        <v>420</v>
      </c>
      <c r="H402" s="59">
        <v>0</v>
      </c>
    </row>
    <row r="403" spans="1:8" ht="12.75">
      <c r="A403" s="92"/>
      <c r="B403" s="93"/>
      <c r="C403" s="94"/>
      <c r="D403" s="11" t="s">
        <v>11</v>
      </c>
      <c r="E403" s="10" t="s">
        <v>12</v>
      </c>
      <c r="F403" s="10">
        <v>639723.11</v>
      </c>
      <c r="G403" s="10">
        <v>639723.11</v>
      </c>
      <c r="H403" s="59">
        <v>0</v>
      </c>
    </row>
    <row r="404" spans="1:8" ht="12.75">
      <c r="A404" s="92"/>
      <c r="B404" s="93"/>
      <c r="C404" s="94"/>
      <c r="D404" s="48" t="s">
        <v>13</v>
      </c>
      <c r="E404" s="48"/>
      <c r="F404" s="10"/>
      <c r="G404" s="10"/>
      <c r="H404" s="59"/>
    </row>
    <row r="405" spans="1:10" ht="12.75">
      <c r="A405" s="92"/>
      <c r="B405" s="93"/>
      <c r="C405" s="94"/>
      <c r="D405" s="12" t="s">
        <v>14</v>
      </c>
      <c r="E405" s="10" t="s">
        <v>15</v>
      </c>
      <c r="F405" s="45">
        <f>F403*J405/100</f>
        <v>99157.08205</v>
      </c>
      <c r="G405" s="45">
        <f>G403*J405/100</f>
        <v>99157.08205</v>
      </c>
      <c r="H405" s="59">
        <v>0</v>
      </c>
      <c r="J405" s="37">
        <v>15.5</v>
      </c>
    </row>
    <row r="406" spans="1:10" ht="12.75">
      <c r="A406" s="92"/>
      <c r="B406" s="93"/>
      <c r="C406" s="94"/>
      <c r="D406" s="12" t="s">
        <v>16</v>
      </c>
      <c r="E406" s="10" t="s">
        <v>17</v>
      </c>
      <c r="F406" s="45">
        <f>F403*J406/100</f>
        <v>93335.601749</v>
      </c>
      <c r="G406" s="45">
        <f>G403*J406/100</f>
        <v>93335.601749</v>
      </c>
      <c r="H406" s="59">
        <v>0</v>
      </c>
      <c r="J406" s="37">
        <v>14.59</v>
      </c>
    </row>
    <row r="407" spans="1:10" ht="12.75">
      <c r="A407" s="92"/>
      <c r="B407" s="93"/>
      <c r="C407" s="94"/>
      <c r="D407" s="12" t="s">
        <v>18</v>
      </c>
      <c r="E407" s="10" t="s">
        <v>17</v>
      </c>
      <c r="F407" s="45">
        <f>F403*J407/100</f>
        <v>51177.8488</v>
      </c>
      <c r="G407" s="45">
        <f>G403*J407/100</f>
        <v>51177.8488</v>
      </c>
      <c r="H407" s="59">
        <v>0</v>
      </c>
      <c r="J407" s="37">
        <v>8</v>
      </c>
    </row>
    <row r="408" spans="1:10" ht="12.75">
      <c r="A408" s="92"/>
      <c r="B408" s="93"/>
      <c r="C408" s="94"/>
      <c r="D408" s="12" t="s">
        <v>19</v>
      </c>
      <c r="E408" s="10" t="s">
        <v>17</v>
      </c>
      <c r="F408" s="45">
        <f>F403*J408/100</f>
        <v>81756.61345799999</v>
      </c>
      <c r="G408" s="45">
        <f>G403*J408/100</f>
        <v>81756.61345799999</v>
      </c>
      <c r="H408" s="59">
        <v>0</v>
      </c>
      <c r="J408" s="37">
        <v>12.78</v>
      </c>
    </row>
    <row r="409" spans="1:10" ht="12.75">
      <c r="A409" s="92"/>
      <c r="B409" s="93"/>
      <c r="C409" s="94"/>
      <c r="D409" s="12" t="s">
        <v>20</v>
      </c>
      <c r="E409" s="10" t="s">
        <v>17</v>
      </c>
      <c r="F409" s="45">
        <f>F403*J409/100</f>
        <v>46955.676274</v>
      </c>
      <c r="G409" s="45">
        <f>G403*J409/100</f>
        <v>46955.676274</v>
      </c>
      <c r="H409" s="59">
        <v>0</v>
      </c>
      <c r="J409" s="37">
        <v>7.34</v>
      </c>
    </row>
    <row r="410" spans="1:10" ht="12.75">
      <c r="A410" s="92"/>
      <c r="B410" s="93"/>
      <c r="C410" s="94"/>
      <c r="D410" s="12" t="s">
        <v>21</v>
      </c>
      <c r="E410" s="10" t="s">
        <v>22</v>
      </c>
      <c r="F410" s="45">
        <f>F403*J410/100</f>
        <v>1599.307775</v>
      </c>
      <c r="G410" s="45">
        <f>G403*J410/100</f>
        <v>1599.307775</v>
      </c>
      <c r="H410" s="59">
        <v>0</v>
      </c>
      <c r="J410" s="37">
        <v>0.25</v>
      </c>
    </row>
    <row r="411" spans="1:10" ht="12.75">
      <c r="A411" s="92"/>
      <c r="B411" s="93"/>
      <c r="C411" s="94"/>
      <c r="D411" s="12" t="s">
        <v>23</v>
      </c>
      <c r="E411" s="10" t="s">
        <v>12</v>
      </c>
      <c r="F411" s="45">
        <f>F403*J411/100</f>
        <v>115981.79984299999</v>
      </c>
      <c r="G411" s="45">
        <f>G403*J411/100</f>
        <v>115981.79984299999</v>
      </c>
      <c r="H411" s="59">
        <v>0</v>
      </c>
      <c r="J411" s="37">
        <v>18.13</v>
      </c>
    </row>
    <row r="412" spans="1:10" ht="25.5">
      <c r="A412" s="92"/>
      <c r="B412" s="93"/>
      <c r="C412" s="94"/>
      <c r="D412" s="12" t="s">
        <v>24</v>
      </c>
      <c r="E412" s="10" t="s">
        <v>17</v>
      </c>
      <c r="F412" s="47">
        <f>F403*J412/100</f>
        <v>149759.180051</v>
      </c>
      <c r="G412" s="47">
        <f>G403*J412/100</f>
        <v>149759.180051</v>
      </c>
      <c r="H412" s="59">
        <v>0</v>
      </c>
      <c r="J412" s="37">
        <v>23.41</v>
      </c>
    </row>
    <row r="413" spans="1:8" ht="13.5" thickBot="1">
      <c r="A413" s="95"/>
      <c r="B413" s="96"/>
      <c r="C413" s="97"/>
      <c r="D413" s="17" t="s">
        <v>26</v>
      </c>
      <c r="E413" s="17" t="s">
        <v>27</v>
      </c>
      <c r="F413" s="14">
        <v>0</v>
      </c>
      <c r="G413" s="22">
        <v>89429.1</v>
      </c>
      <c r="H413" s="60">
        <v>0</v>
      </c>
    </row>
    <row r="414" spans="4:8" ht="12.75">
      <c r="D414" s="39"/>
      <c r="E414" s="39"/>
      <c r="F414" s="36"/>
      <c r="G414" s="36"/>
      <c r="H414" s="56"/>
    </row>
    <row r="415" spans="4:8" ht="12.75">
      <c r="D415" s="49"/>
      <c r="E415" s="49"/>
      <c r="F415" s="50"/>
      <c r="G415" s="50"/>
      <c r="H415" s="61"/>
    </row>
    <row r="416" spans="4:8" ht="12.75">
      <c r="D416" s="39"/>
      <c r="E416" s="39"/>
      <c r="F416" s="36"/>
      <c r="G416" s="36"/>
      <c r="H416" s="56"/>
    </row>
    <row r="417" spans="4:8" ht="12.75">
      <c r="D417" s="39"/>
      <c r="E417" s="39"/>
      <c r="F417" s="36"/>
      <c r="G417" s="36"/>
      <c r="H417" s="56"/>
    </row>
    <row r="418" spans="4:8" ht="12.75">
      <c r="D418" s="39"/>
      <c r="E418" s="39"/>
      <c r="F418" s="36"/>
      <c r="G418" s="36"/>
      <c r="H418" s="56"/>
    </row>
    <row r="419" spans="4:8" ht="12.75">
      <c r="D419" s="39"/>
      <c r="E419" s="39"/>
      <c r="F419" s="36"/>
      <c r="G419" s="36"/>
      <c r="H419" s="56"/>
    </row>
    <row r="420" spans="4:8" ht="12.75">
      <c r="D420" s="39"/>
      <c r="E420" s="39"/>
      <c r="F420" s="36"/>
      <c r="G420" s="36"/>
      <c r="H420" s="56"/>
    </row>
    <row r="421" spans="4:8" ht="12.75">
      <c r="D421" s="39"/>
      <c r="E421" s="39"/>
      <c r="F421" s="36"/>
      <c r="G421" s="36"/>
      <c r="H421" s="56"/>
    </row>
    <row r="422" spans="4:8" ht="12.75">
      <c r="D422" s="39"/>
      <c r="E422" s="39"/>
      <c r="F422" s="36"/>
      <c r="G422" s="36"/>
      <c r="H422" s="56"/>
    </row>
    <row r="423" spans="4:8" ht="12.75">
      <c r="D423" s="39"/>
      <c r="E423" s="39"/>
      <c r="F423" s="36"/>
      <c r="G423" s="36"/>
      <c r="H423" s="56"/>
    </row>
    <row r="424" spans="4:8" ht="12.75">
      <c r="D424" s="39"/>
      <c r="E424" s="39"/>
      <c r="F424" s="36"/>
      <c r="G424" s="36"/>
      <c r="H424" s="56"/>
    </row>
    <row r="425" spans="4:8" ht="12.75">
      <c r="D425" s="39"/>
      <c r="E425" s="39"/>
      <c r="F425" s="36"/>
      <c r="G425" s="36"/>
      <c r="H425" s="56"/>
    </row>
    <row r="426" spans="4:8" ht="12.75">
      <c r="D426" s="39"/>
      <c r="E426" s="39"/>
      <c r="F426" s="36"/>
      <c r="G426" s="36"/>
      <c r="H426" s="56"/>
    </row>
    <row r="427" spans="4:8" ht="12.75">
      <c r="D427" s="39"/>
      <c r="E427" s="39"/>
      <c r="F427" s="36"/>
      <c r="G427" s="36"/>
      <c r="H427" s="56"/>
    </row>
    <row r="428" spans="4:8" ht="12.75">
      <c r="D428" s="39"/>
      <c r="E428" s="39"/>
      <c r="F428" s="36"/>
      <c r="G428" s="36"/>
      <c r="H428" s="56"/>
    </row>
    <row r="429" spans="4:8" ht="12.75">
      <c r="D429" s="39"/>
      <c r="E429" s="39"/>
      <c r="F429" s="36"/>
      <c r="G429" s="36"/>
      <c r="H429" s="56"/>
    </row>
    <row r="430" spans="4:8" ht="12.75">
      <c r="D430" s="39"/>
      <c r="E430" s="39"/>
      <c r="F430" s="36"/>
      <c r="G430" s="36"/>
      <c r="H430" s="56"/>
    </row>
    <row r="431" spans="4:8" ht="12.75">
      <c r="D431" s="39"/>
      <c r="E431" s="39"/>
      <c r="F431" s="36"/>
      <c r="G431" s="36"/>
      <c r="H431" s="56"/>
    </row>
    <row r="432" spans="4:8" ht="12.75">
      <c r="D432" s="39"/>
      <c r="E432" s="39"/>
      <c r="F432" s="36"/>
      <c r="G432" s="36"/>
      <c r="H432" s="56"/>
    </row>
    <row r="433" spans="4:8" ht="12.75">
      <c r="D433" s="39"/>
      <c r="E433" s="39"/>
      <c r="F433" s="36"/>
      <c r="G433" s="36"/>
      <c r="H433" s="56"/>
    </row>
    <row r="434" spans="4:8" ht="12.75">
      <c r="D434" s="39"/>
      <c r="E434" s="39"/>
      <c r="F434" s="36"/>
      <c r="G434" s="36"/>
      <c r="H434" s="56"/>
    </row>
    <row r="435" spans="4:8" ht="12.75">
      <c r="D435" s="39"/>
      <c r="E435" s="39"/>
      <c r="F435" s="36"/>
      <c r="G435" s="36"/>
      <c r="H435" s="56"/>
    </row>
    <row r="436" spans="4:8" ht="12.75">
      <c r="D436" s="39"/>
      <c r="E436" s="39"/>
      <c r="F436" s="36"/>
      <c r="G436" s="36"/>
      <c r="H436" s="56"/>
    </row>
    <row r="437" spans="4:8" ht="12.75">
      <c r="D437" s="39"/>
      <c r="E437" s="39"/>
      <c r="F437" s="36"/>
      <c r="G437" s="36"/>
      <c r="H437" s="56"/>
    </row>
    <row r="438" spans="4:8" ht="12.75">
      <c r="D438" s="39"/>
      <c r="E438" s="39"/>
      <c r="F438" s="36"/>
      <c r="G438" s="36"/>
      <c r="H438" s="56"/>
    </row>
    <row r="439" spans="4:8" ht="12.75">
      <c r="D439" s="39"/>
      <c r="E439" s="39"/>
      <c r="F439" s="36"/>
      <c r="G439" s="36"/>
      <c r="H439" s="56"/>
    </row>
    <row r="440" spans="4:8" ht="12.75">
      <c r="D440" s="39"/>
      <c r="E440" s="39"/>
      <c r="F440" s="36"/>
      <c r="G440" s="36"/>
      <c r="H440" s="56"/>
    </row>
    <row r="441" spans="4:8" ht="12.75">
      <c r="D441" s="39"/>
      <c r="E441" s="39"/>
      <c r="F441" s="36"/>
      <c r="G441" s="36"/>
      <c r="H441" s="56"/>
    </row>
    <row r="442" spans="4:8" ht="12.75">
      <c r="D442" s="39"/>
      <c r="E442" s="39"/>
      <c r="F442" s="36"/>
      <c r="G442" s="36"/>
      <c r="H442" s="56"/>
    </row>
    <row r="443" spans="4:8" ht="12.75">
      <c r="D443" s="39"/>
      <c r="E443" s="39"/>
      <c r="F443" s="36"/>
      <c r="G443" s="36"/>
      <c r="H443" s="56"/>
    </row>
    <row r="444" spans="4:8" ht="12.75">
      <c r="D444" s="39"/>
      <c r="E444" s="39"/>
      <c r="F444" s="36"/>
      <c r="G444" s="36"/>
      <c r="H444" s="56"/>
    </row>
    <row r="445" spans="4:8" ht="12.75">
      <c r="D445" s="39"/>
      <c r="E445" s="39"/>
      <c r="F445" s="36"/>
      <c r="G445" s="36"/>
      <c r="H445" s="56"/>
    </row>
    <row r="446" spans="4:8" ht="12.75">
      <c r="D446" s="39"/>
      <c r="E446" s="39"/>
      <c r="F446" s="36"/>
      <c r="G446" s="36"/>
      <c r="H446" s="56"/>
    </row>
    <row r="447" spans="4:8" ht="12.75">
      <c r="D447" s="39"/>
      <c r="E447" s="39"/>
      <c r="F447" s="36"/>
      <c r="G447" s="36"/>
      <c r="H447" s="56"/>
    </row>
    <row r="448" spans="4:8" ht="12.75">
      <c r="D448" s="39"/>
      <c r="E448" s="39"/>
      <c r="F448" s="36"/>
      <c r="G448" s="36"/>
      <c r="H448" s="56"/>
    </row>
    <row r="449" spans="4:8" ht="12.75">
      <c r="D449" s="39"/>
      <c r="E449" s="39"/>
      <c r="F449" s="36"/>
      <c r="G449" s="36"/>
      <c r="H449" s="56"/>
    </row>
    <row r="450" spans="4:8" ht="12.75">
      <c r="D450" s="39"/>
      <c r="E450" s="39"/>
      <c r="F450" s="36"/>
      <c r="G450" s="36"/>
      <c r="H450" s="56"/>
    </row>
    <row r="451" spans="4:8" ht="12.75">
      <c r="D451" s="39"/>
      <c r="E451" s="39"/>
      <c r="F451" s="36"/>
      <c r="G451" s="36"/>
      <c r="H451" s="56"/>
    </row>
    <row r="452" spans="4:8" ht="12.75">
      <c r="D452" s="39"/>
      <c r="E452" s="39"/>
      <c r="F452" s="36"/>
      <c r="G452" s="36"/>
      <c r="H452" s="56"/>
    </row>
    <row r="453" spans="4:8" ht="12.75">
      <c r="D453" s="39"/>
      <c r="E453" s="39"/>
      <c r="F453" s="36"/>
      <c r="G453" s="36"/>
      <c r="H453" s="56"/>
    </row>
    <row r="454" spans="4:8" ht="12.75">
      <c r="D454" s="39"/>
      <c r="E454" s="39"/>
      <c r="F454" s="36"/>
      <c r="G454" s="36"/>
      <c r="H454" s="56"/>
    </row>
    <row r="455" spans="4:8" ht="12.75">
      <c r="D455" s="39"/>
      <c r="E455" s="39"/>
      <c r="F455" s="36"/>
      <c r="G455" s="36"/>
      <c r="H455" s="56"/>
    </row>
    <row r="456" spans="4:8" ht="12.75">
      <c r="D456" s="39"/>
      <c r="E456" s="39"/>
      <c r="F456" s="36"/>
      <c r="G456" s="36"/>
      <c r="H456" s="56"/>
    </row>
    <row r="457" spans="4:8" ht="12.75">
      <c r="D457" s="39"/>
      <c r="E457" s="39"/>
      <c r="F457" s="36"/>
      <c r="G457" s="36"/>
      <c r="H457" s="56"/>
    </row>
    <row r="458" spans="4:8" ht="12.75">
      <c r="D458" s="39"/>
      <c r="E458" s="39"/>
      <c r="F458" s="36"/>
      <c r="G458" s="36"/>
      <c r="H458" s="56"/>
    </row>
    <row r="459" spans="4:8" ht="12.75">
      <c r="D459" s="39"/>
      <c r="E459" s="39"/>
      <c r="F459" s="36"/>
      <c r="G459" s="36"/>
      <c r="H459" s="56"/>
    </row>
    <row r="460" spans="4:8" ht="12.75">
      <c r="D460" s="39"/>
      <c r="E460" s="39"/>
      <c r="F460" s="36"/>
      <c r="G460" s="36"/>
      <c r="H460" s="56"/>
    </row>
    <row r="461" spans="4:8" ht="12.75">
      <c r="D461" s="39"/>
      <c r="E461" s="39"/>
      <c r="F461" s="36"/>
      <c r="G461" s="36"/>
      <c r="H461" s="56"/>
    </row>
    <row r="462" spans="4:8" ht="12.75">
      <c r="D462" s="39"/>
      <c r="E462" s="39"/>
      <c r="F462" s="36"/>
      <c r="G462" s="36"/>
      <c r="H462" s="56"/>
    </row>
    <row r="463" spans="4:8" ht="12.75">
      <c r="D463" s="39"/>
      <c r="E463" s="39"/>
      <c r="F463" s="36"/>
      <c r="G463" s="36"/>
      <c r="H463" s="56"/>
    </row>
    <row r="464" spans="4:8" ht="12.75">
      <c r="D464" s="39"/>
      <c r="E464" s="39"/>
      <c r="F464" s="36"/>
      <c r="G464" s="36"/>
      <c r="H464" s="56"/>
    </row>
    <row r="465" spans="4:8" ht="12.75">
      <c r="D465" s="39"/>
      <c r="E465" s="39"/>
      <c r="F465" s="36"/>
      <c r="G465" s="36"/>
      <c r="H465" s="56"/>
    </row>
    <row r="466" spans="4:8" ht="12.75">
      <c r="D466" s="39"/>
      <c r="E466" s="39"/>
      <c r="F466" s="36"/>
      <c r="G466" s="36"/>
      <c r="H466" s="56"/>
    </row>
    <row r="467" spans="4:8" ht="12.75">
      <c r="D467" s="39"/>
      <c r="E467" s="39"/>
      <c r="F467" s="36"/>
      <c r="G467" s="36"/>
      <c r="H467" s="56"/>
    </row>
    <row r="468" spans="4:8" ht="12.75">
      <c r="D468" s="39"/>
      <c r="E468" s="39"/>
      <c r="F468" s="36"/>
      <c r="G468" s="36"/>
      <c r="H468" s="56"/>
    </row>
    <row r="469" spans="4:8" ht="12.75">
      <c r="D469" s="39"/>
      <c r="E469" s="39"/>
      <c r="F469" s="36"/>
      <c r="G469" s="36"/>
      <c r="H469" s="56"/>
    </row>
    <row r="470" spans="4:8" ht="12.75">
      <c r="D470" s="39"/>
      <c r="E470" s="39"/>
      <c r="F470" s="36"/>
      <c r="G470" s="36"/>
      <c r="H470" s="56"/>
    </row>
    <row r="471" spans="4:8" ht="12.75">
      <c r="D471" s="39"/>
      <c r="E471" s="39"/>
      <c r="F471" s="36"/>
      <c r="G471" s="36"/>
      <c r="H471" s="56"/>
    </row>
    <row r="472" spans="4:8" ht="12.75">
      <c r="D472" s="39"/>
      <c r="E472" s="39"/>
      <c r="F472" s="36"/>
      <c r="G472" s="36"/>
      <c r="H472" s="56"/>
    </row>
    <row r="473" spans="4:8" ht="12.75">
      <c r="D473" s="39"/>
      <c r="E473" s="39"/>
      <c r="F473" s="36"/>
      <c r="G473" s="36"/>
      <c r="H473" s="56"/>
    </row>
    <row r="474" spans="4:8" ht="12.75">
      <c r="D474" s="39"/>
      <c r="E474" s="39"/>
      <c r="F474" s="36"/>
      <c r="G474" s="36"/>
      <c r="H474" s="56"/>
    </row>
    <row r="475" spans="4:8" ht="12.75">
      <c r="D475" s="39"/>
      <c r="E475" s="39"/>
      <c r="F475" s="36"/>
      <c r="G475" s="36"/>
      <c r="H475" s="56"/>
    </row>
    <row r="476" spans="4:8" ht="12.75">
      <c r="D476" s="39"/>
      <c r="E476" s="39"/>
      <c r="F476" s="36"/>
      <c r="G476" s="36"/>
      <c r="H476" s="56"/>
    </row>
    <row r="477" spans="4:8" ht="12.75">
      <c r="D477" s="39"/>
      <c r="E477" s="39"/>
      <c r="F477" s="36"/>
      <c r="G477" s="36"/>
      <c r="H477" s="56"/>
    </row>
    <row r="478" spans="4:8" ht="12.75">
      <c r="D478" s="39"/>
      <c r="E478" s="39"/>
      <c r="F478" s="36"/>
      <c r="G478" s="36"/>
      <c r="H478" s="56"/>
    </row>
    <row r="479" spans="4:8" ht="12.75">
      <c r="D479" s="39"/>
      <c r="E479" s="39"/>
      <c r="F479" s="36"/>
      <c r="G479" s="36"/>
      <c r="H479" s="56"/>
    </row>
    <row r="480" spans="4:8" ht="12.75">
      <c r="D480" s="39"/>
      <c r="E480" s="39"/>
      <c r="F480" s="36"/>
      <c r="G480" s="36"/>
      <c r="H480" s="56"/>
    </row>
    <row r="481" spans="4:8" ht="12.75">
      <c r="D481" s="39"/>
      <c r="E481" s="39"/>
      <c r="F481" s="36"/>
      <c r="G481" s="36"/>
      <c r="H481" s="56"/>
    </row>
    <row r="482" spans="4:8" ht="12.75">
      <c r="D482" s="39"/>
      <c r="E482" s="39"/>
      <c r="F482" s="36"/>
      <c r="G482" s="36"/>
      <c r="H482" s="56"/>
    </row>
    <row r="483" spans="4:8" ht="12.75">
      <c r="D483" s="39"/>
      <c r="E483" s="39"/>
      <c r="F483" s="36"/>
      <c r="G483" s="36"/>
      <c r="H483" s="56"/>
    </row>
    <row r="484" spans="4:8" ht="12.75">
      <c r="D484" s="39"/>
      <c r="E484" s="39"/>
      <c r="F484" s="36"/>
      <c r="G484" s="36"/>
      <c r="H484" s="56"/>
    </row>
    <row r="485" spans="4:8" ht="12.75">
      <c r="D485" s="39"/>
      <c r="E485" s="39"/>
      <c r="F485" s="36"/>
      <c r="G485" s="36"/>
      <c r="H485" s="56"/>
    </row>
    <row r="486" spans="4:8" ht="12.75">
      <c r="D486" s="39"/>
      <c r="E486" s="39"/>
      <c r="F486" s="36"/>
      <c r="G486" s="36"/>
      <c r="H486" s="56"/>
    </row>
    <row r="487" spans="4:8" ht="12.75">
      <c r="D487" s="39"/>
      <c r="E487" s="39"/>
      <c r="F487" s="36"/>
      <c r="G487" s="36"/>
      <c r="H487" s="56"/>
    </row>
    <row r="488" spans="4:8" ht="12.75">
      <c r="D488" s="39"/>
      <c r="E488" s="39"/>
      <c r="F488" s="36"/>
      <c r="G488" s="36"/>
      <c r="H488" s="56"/>
    </row>
    <row r="489" spans="4:8" ht="12.75">
      <c r="D489" s="39"/>
      <c r="E489" s="39"/>
      <c r="F489" s="36"/>
      <c r="G489" s="36"/>
      <c r="H489" s="56"/>
    </row>
    <row r="490" spans="4:8" ht="12.75">
      <c r="D490" s="39"/>
      <c r="E490" s="39"/>
      <c r="F490" s="36"/>
      <c r="G490" s="36"/>
      <c r="H490" s="56"/>
    </row>
    <row r="491" spans="4:8" ht="12.75">
      <c r="D491" s="39"/>
      <c r="E491" s="39"/>
      <c r="F491" s="36"/>
      <c r="G491" s="36"/>
      <c r="H491" s="56"/>
    </row>
    <row r="492" spans="4:8" ht="12.75">
      <c r="D492" s="39"/>
      <c r="E492" s="39"/>
      <c r="F492" s="36"/>
      <c r="G492" s="36"/>
      <c r="H492" s="56"/>
    </row>
    <row r="493" spans="4:8" ht="12.75">
      <c r="D493" s="39"/>
      <c r="E493" s="39"/>
      <c r="F493" s="36"/>
      <c r="G493" s="36"/>
      <c r="H493" s="56"/>
    </row>
    <row r="494" spans="4:8" ht="12.75">
      <c r="D494" s="39"/>
      <c r="E494" s="39"/>
      <c r="F494" s="36"/>
      <c r="G494" s="36"/>
      <c r="H494" s="56"/>
    </row>
    <row r="495" spans="4:8" ht="12.75">
      <c r="D495" s="39"/>
      <c r="E495" s="39"/>
      <c r="F495" s="36"/>
      <c r="G495" s="36"/>
      <c r="H495" s="56"/>
    </row>
    <row r="496" spans="4:8" ht="12.75">
      <c r="D496" s="39"/>
      <c r="E496" s="39"/>
      <c r="F496" s="36"/>
      <c r="G496" s="36"/>
      <c r="H496" s="56"/>
    </row>
    <row r="497" spans="4:8" ht="12.75">
      <c r="D497" s="39"/>
      <c r="E497" s="39"/>
      <c r="F497" s="36"/>
      <c r="G497" s="36"/>
      <c r="H497" s="56"/>
    </row>
    <row r="498" spans="4:8" ht="12.75">
      <c r="D498" s="39"/>
      <c r="E498" s="39"/>
      <c r="F498" s="36"/>
      <c r="G498" s="36"/>
      <c r="H498" s="56"/>
    </row>
    <row r="499" spans="4:8" ht="12.75">
      <c r="D499" s="39"/>
      <c r="E499" s="39"/>
      <c r="F499" s="36"/>
      <c r="G499" s="36"/>
      <c r="H499" s="56"/>
    </row>
    <row r="500" spans="4:8" ht="12.75">
      <c r="D500" s="39"/>
      <c r="E500" s="39"/>
      <c r="F500" s="36"/>
      <c r="G500" s="36"/>
      <c r="H500" s="56"/>
    </row>
    <row r="501" spans="4:8" ht="12.75">
      <c r="D501" s="39"/>
      <c r="E501" s="39"/>
      <c r="F501" s="36"/>
      <c r="G501" s="36"/>
      <c r="H501" s="56"/>
    </row>
    <row r="502" spans="4:8" ht="12.75">
      <c r="D502" s="39"/>
      <c r="E502" s="39"/>
      <c r="F502" s="36"/>
      <c r="G502" s="36"/>
      <c r="H502" s="56"/>
    </row>
    <row r="503" spans="4:8" ht="12.75">
      <c r="D503" s="39"/>
      <c r="E503" s="39"/>
      <c r="F503" s="36"/>
      <c r="G503" s="36"/>
      <c r="H503" s="56"/>
    </row>
    <row r="504" spans="4:8" ht="12.75">
      <c r="D504" s="39"/>
      <c r="E504" s="39"/>
      <c r="F504" s="36"/>
      <c r="G504" s="36"/>
      <c r="H504" s="56"/>
    </row>
    <row r="505" spans="4:8" ht="12.75">
      <c r="D505" s="39"/>
      <c r="E505" s="39"/>
      <c r="F505" s="36"/>
      <c r="G505" s="36"/>
      <c r="H505" s="56"/>
    </row>
    <row r="506" spans="4:8" ht="12.75">
      <c r="D506" s="39"/>
      <c r="E506" s="39"/>
      <c r="F506" s="36"/>
      <c r="G506" s="36"/>
      <c r="H506" s="56"/>
    </row>
    <row r="507" spans="4:8" ht="12.75">
      <c r="D507" s="39"/>
      <c r="E507" s="39"/>
      <c r="F507" s="36"/>
      <c r="G507" s="36"/>
      <c r="H507" s="56"/>
    </row>
    <row r="508" spans="4:8" ht="12.75">
      <c r="D508" s="39"/>
      <c r="E508" s="39"/>
      <c r="F508" s="36"/>
      <c r="G508" s="36"/>
      <c r="H508" s="56"/>
    </row>
    <row r="509" spans="4:8" ht="12.75">
      <c r="D509" s="39"/>
      <c r="E509" s="39"/>
      <c r="F509" s="36"/>
      <c r="G509" s="36"/>
      <c r="H509" s="56"/>
    </row>
    <row r="510" spans="4:8" ht="12.75">
      <c r="D510" s="39"/>
      <c r="E510" s="39"/>
      <c r="F510" s="36"/>
      <c r="G510" s="36"/>
      <c r="H510" s="56"/>
    </row>
    <row r="511" spans="4:8" ht="12.75">
      <c r="D511" s="39"/>
      <c r="E511" s="39"/>
      <c r="F511" s="36"/>
      <c r="G511" s="36"/>
      <c r="H511" s="56"/>
    </row>
    <row r="512" spans="4:8" ht="12.75">
      <c r="D512" s="39"/>
      <c r="E512" s="39"/>
      <c r="F512" s="36"/>
      <c r="G512" s="36"/>
      <c r="H512" s="56"/>
    </row>
    <row r="513" spans="4:8" ht="12.75">
      <c r="D513" s="39"/>
      <c r="E513" s="39"/>
      <c r="F513" s="36"/>
      <c r="G513" s="36"/>
      <c r="H513" s="56"/>
    </row>
    <row r="514" spans="4:8" ht="12.75">
      <c r="D514" s="39"/>
      <c r="E514" s="39"/>
      <c r="F514" s="36"/>
      <c r="G514" s="36"/>
      <c r="H514" s="56"/>
    </row>
    <row r="515" spans="4:8" ht="12.75">
      <c r="D515" s="39"/>
      <c r="E515" s="39"/>
      <c r="F515" s="36"/>
      <c r="G515" s="36"/>
      <c r="H515" s="56"/>
    </row>
    <row r="516" spans="4:8" ht="12.75">
      <c r="D516" s="39"/>
      <c r="E516" s="39"/>
      <c r="F516" s="36"/>
      <c r="G516" s="36"/>
      <c r="H516" s="56"/>
    </row>
    <row r="517" spans="4:8" ht="12.75">
      <c r="D517" s="39"/>
      <c r="E517" s="39"/>
      <c r="F517" s="36"/>
      <c r="G517" s="36"/>
      <c r="H517" s="56"/>
    </row>
    <row r="518" spans="4:8" ht="12.75">
      <c r="D518" s="39"/>
      <c r="E518" s="39"/>
      <c r="F518" s="36"/>
      <c r="G518" s="36"/>
      <c r="H518" s="56"/>
    </row>
    <row r="519" spans="4:8" ht="12.75">
      <c r="D519" s="39"/>
      <c r="E519" s="39"/>
      <c r="F519" s="36"/>
      <c r="G519" s="36"/>
      <c r="H519" s="56"/>
    </row>
    <row r="520" spans="4:8" ht="12.75">
      <c r="D520" s="39"/>
      <c r="E520" s="39"/>
      <c r="F520" s="36"/>
      <c r="G520" s="36"/>
      <c r="H520" s="56"/>
    </row>
    <row r="521" spans="4:8" ht="12.75">
      <c r="D521" s="39"/>
      <c r="E521" s="39"/>
      <c r="F521" s="36"/>
      <c r="G521" s="36"/>
      <c r="H521" s="56"/>
    </row>
    <row r="522" spans="4:8" ht="12.75">
      <c r="D522" s="39"/>
      <c r="E522" s="39"/>
      <c r="F522" s="36"/>
      <c r="G522" s="36"/>
      <c r="H522" s="56"/>
    </row>
    <row r="523" spans="4:8" ht="12.75">
      <c r="D523" s="39"/>
      <c r="E523" s="39"/>
      <c r="F523" s="36"/>
      <c r="G523" s="36"/>
      <c r="H523" s="56"/>
    </row>
    <row r="524" spans="4:8" ht="12.75">
      <c r="D524" s="39"/>
      <c r="E524" s="39"/>
      <c r="F524" s="36"/>
      <c r="G524" s="36"/>
      <c r="H524" s="56"/>
    </row>
    <row r="525" spans="4:8" ht="12.75">
      <c r="D525" s="39"/>
      <c r="E525" s="39"/>
      <c r="F525" s="36"/>
      <c r="G525" s="36"/>
      <c r="H525" s="56"/>
    </row>
    <row r="526" spans="4:8" ht="12.75">
      <c r="D526" s="39"/>
      <c r="E526" s="39"/>
      <c r="F526" s="36"/>
      <c r="G526" s="36"/>
      <c r="H526" s="56"/>
    </row>
    <row r="527" spans="4:8" ht="12.75">
      <c r="D527" s="39"/>
      <c r="E527" s="39"/>
      <c r="F527" s="36"/>
      <c r="G527" s="36"/>
      <c r="H527" s="56"/>
    </row>
    <row r="528" spans="4:8" ht="12.75">
      <c r="D528" s="39"/>
      <c r="E528" s="39"/>
      <c r="F528" s="36"/>
      <c r="G528" s="36"/>
      <c r="H528" s="56"/>
    </row>
    <row r="529" spans="4:8" ht="12.75">
      <c r="D529" s="39"/>
      <c r="E529" s="39"/>
      <c r="F529" s="36"/>
      <c r="G529" s="36"/>
      <c r="H529" s="56"/>
    </row>
    <row r="530" spans="4:8" ht="12.75">
      <c r="D530" s="39"/>
      <c r="E530" s="39"/>
      <c r="F530" s="36"/>
      <c r="G530" s="36"/>
      <c r="H530" s="56"/>
    </row>
    <row r="531" spans="4:8" ht="12.75">
      <c r="D531" s="39"/>
      <c r="E531" s="39"/>
      <c r="F531" s="36"/>
      <c r="G531" s="36"/>
      <c r="H531" s="56"/>
    </row>
    <row r="532" spans="4:8" ht="12.75">
      <c r="D532" s="39"/>
      <c r="E532" s="39"/>
      <c r="F532" s="36"/>
      <c r="G532" s="36"/>
      <c r="H532" s="56"/>
    </row>
    <row r="533" spans="4:8" ht="12.75">
      <c r="D533" s="39"/>
      <c r="E533" s="39"/>
      <c r="F533" s="36"/>
      <c r="G533" s="36"/>
      <c r="H533" s="56"/>
    </row>
    <row r="534" spans="4:8" ht="12.75">
      <c r="D534" s="39"/>
      <c r="E534" s="39"/>
      <c r="F534" s="36"/>
      <c r="G534" s="36"/>
      <c r="H534" s="56"/>
    </row>
    <row r="535" spans="4:8" ht="12.75">
      <c r="D535" s="39"/>
      <c r="E535" s="39"/>
      <c r="F535" s="36"/>
      <c r="G535" s="36"/>
      <c r="H535" s="56"/>
    </row>
    <row r="536" spans="4:8" ht="12.75">
      <c r="D536" s="39"/>
      <c r="E536" s="39"/>
      <c r="F536" s="36"/>
      <c r="G536" s="36"/>
      <c r="H536" s="56"/>
    </row>
    <row r="537" spans="4:8" ht="12.75">
      <c r="D537" s="39"/>
      <c r="E537" s="39"/>
      <c r="F537" s="36"/>
      <c r="G537" s="36"/>
      <c r="H537" s="56"/>
    </row>
    <row r="538" spans="4:8" ht="12.75">
      <c r="D538" s="39"/>
      <c r="E538" s="39"/>
      <c r="F538" s="36"/>
      <c r="G538" s="36"/>
      <c r="H538" s="56"/>
    </row>
    <row r="539" spans="4:8" ht="12.75">
      <c r="D539" s="39"/>
      <c r="E539" s="39"/>
      <c r="F539" s="36"/>
      <c r="G539" s="36"/>
      <c r="H539" s="56"/>
    </row>
    <row r="540" spans="4:8" ht="12.75">
      <c r="D540" s="39"/>
      <c r="E540" s="39"/>
      <c r="F540" s="36"/>
      <c r="G540" s="36"/>
      <c r="H540" s="56"/>
    </row>
    <row r="541" spans="4:8" ht="12.75">
      <c r="D541" s="39"/>
      <c r="E541" s="39"/>
      <c r="F541" s="36"/>
      <c r="G541" s="36"/>
      <c r="H541" s="56"/>
    </row>
    <row r="542" spans="4:8" ht="12.75">
      <c r="D542" s="39"/>
      <c r="E542" s="39"/>
      <c r="F542" s="36"/>
      <c r="G542" s="36"/>
      <c r="H542" s="56"/>
    </row>
    <row r="543" spans="4:8" ht="12.75">
      <c r="D543" s="39"/>
      <c r="E543" s="39"/>
      <c r="F543" s="36"/>
      <c r="G543" s="36"/>
      <c r="H543" s="56"/>
    </row>
    <row r="544" spans="4:8" ht="12.75">
      <c r="D544" s="39"/>
      <c r="E544" s="39"/>
      <c r="F544" s="36"/>
      <c r="G544" s="36"/>
      <c r="H544" s="56"/>
    </row>
    <row r="545" spans="4:8" ht="12.75">
      <c r="D545" s="39"/>
      <c r="E545" s="39"/>
      <c r="F545" s="36"/>
      <c r="G545" s="36"/>
      <c r="H545" s="56"/>
    </row>
    <row r="546" spans="4:8" ht="12.75">
      <c r="D546" s="39"/>
      <c r="E546" s="39"/>
      <c r="F546" s="36"/>
      <c r="G546" s="36"/>
      <c r="H546" s="56"/>
    </row>
    <row r="547" spans="4:8" ht="12.75">
      <c r="D547" s="39"/>
      <c r="E547" s="39"/>
      <c r="F547" s="36"/>
      <c r="G547" s="36"/>
      <c r="H547" s="56"/>
    </row>
    <row r="548" spans="4:8" ht="12.75">
      <c r="D548" s="39"/>
      <c r="E548" s="39"/>
      <c r="F548" s="36"/>
      <c r="G548" s="36"/>
      <c r="H548" s="56"/>
    </row>
    <row r="549" spans="4:8" ht="12.75">
      <c r="D549" s="39"/>
      <c r="E549" s="39"/>
      <c r="F549" s="36"/>
      <c r="G549" s="36"/>
      <c r="H549" s="56"/>
    </row>
    <row r="550" spans="4:8" ht="12.75">
      <c r="D550" s="39"/>
      <c r="E550" s="39"/>
      <c r="F550" s="36"/>
      <c r="G550" s="36"/>
      <c r="H550" s="56"/>
    </row>
    <row r="551" spans="4:8" ht="12.75">
      <c r="D551" s="39"/>
      <c r="E551" s="39"/>
      <c r="F551" s="36"/>
      <c r="G551" s="36"/>
      <c r="H551" s="56"/>
    </row>
    <row r="552" spans="4:8" ht="12.75">
      <c r="D552" s="39"/>
      <c r="E552" s="39"/>
      <c r="F552" s="36"/>
      <c r="G552" s="36"/>
      <c r="H552" s="56"/>
    </row>
    <row r="553" spans="4:8" ht="12.75">
      <c r="D553" s="39"/>
      <c r="E553" s="39"/>
      <c r="F553" s="36"/>
      <c r="G553" s="36"/>
      <c r="H553" s="56"/>
    </row>
    <row r="554" spans="4:8" ht="12.75">
      <c r="D554" s="39"/>
      <c r="E554" s="39"/>
      <c r="F554" s="36"/>
      <c r="G554" s="36"/>
      <c r="H554" s="56"/>
    </row>
    <row r="555" spans="4:8" ht="12.75">
      <c r="D555" s="39"/>
      <c r="E555" s="39"/>
      <c r="F555" s="36"/>
      <c r="G555" s="36"/>
      <c r="H555" s="56"/>
    </row>
    <row r="556" spans="4:8" ht="12.75">
      <c r="D556" s="39"/>
      <c r="E556" s="39"/>
      <c r="F556" s="36"/>
      <c r="G556" s="36"/>
      <c r="H556" s="56"/>
    </row>
    <row r="557" spans="4:8" ht="12.75">
      <c r="D557" s="39"/>
      <c r="E557" s="39"/>
      <c r="F557" s="36"/>
      <c r="G557" s="36"/>
      <c r="H557" s="56"/>
    </row>
    <row r="558" spans="4:8" ht="12.75">
      <c r="D558" s="39"/>
      <c r="E558" s="39"/>
      <c r="F558" s="36"/>
      <c r="G558" s="36"/>
      <c r="H558" s="56"/>
    </row>
    <row r="559" spans="4:8" ht="12.75">
      <c r="D559" s="39"/>
      <c r="E559" s="39"/>
      <c r="F559" s="36"/>
      <c r="G559" s="36"/>
      <c r="H559" s="56"/>
    </row>
  </sheetData>
  <mergeCells count="39">
    <mergeCell ref="A385:C398"/>
    <mergeCell ref="A400:C413"/>
    <mergeCell ref="A333:C343"/>
    <mergeCell ref="A345:C355"/>
    <mergeCell ref="A357:C369"/>
    <mergeCell ref="A371:C383"/>
    <mergeCell ref="A279:C292"/>
    <mergeCell ref="A294:C305"/>
    <mergeCell ref="A307:C319"/>
    <mergeCell ref="A321:C331"/>
    <mergeCell ref="A225:C236"/>
    <mergeCell ref="A238:C250"/>
    <mergeCell ref="A252:C263"/>
    <mergeCell ref="A265:C277"/>
    <mergeCell ref="A172:C184"/>
    <mergeCell ref="A186:C197"/>
    <mergeCell ref="A199:C210"/>
    <mergeCell ref="A212:C223"/>
    <mergeCell ref="A118:C129"/>
    <mergeCell ref="A131:C143"/>
    <mergeCell ref="A145:C157"/>
    <mergeCell ref="A159:C170"/>
    <mergeCell ref="A62:C73"/>
    <mergeCell ref="A75:C86"/>
    <mergeCell ref="A88:C101"/>
    <mergeCell ref="A103:C116"/>
    <mergeCell ref="A7:C18"/>
    <mergeCell ref="A20:C32"/>
    <mergeCell ref="A34:C47"/>
    <mergeCell ref="A49:C60"/>
    <mergeCell ref="A2:H2"/>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2015-02-19T02:46:08Z</dcterms:created>
  <dcterms:modified xsi:type="dcterms:W3CDTF">2015-04-02T00:47:00Z</dcterms:modified>
  <cp:category/>
  <cp:version/>
  <cp:contentType/>
  <cp:contentStatus/>
</cp:coreProperties>
</file>